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631" yWindow="7716" windowWidth="14522" windowHeight="7743" activeTab="1"/>
  </bookViews>
  <sheets>
    <sheet name="OBRAS 2018-2025" sheetId="1" r:id="rId1"/>
    <sheet name=" SUM. Y SERV. 2018-2025" sheetId="4" r:id="rId2"/>
    <sheet name="INDICADORES" sheetId="3" r:id="rId3"/>
  </sheets>
  <definedNames>
    <definedName name="_xlnm._FilterDatabase" localSheetId="1" hidden="1">' SUM. Y SERV. 2018-2025'!$A$2:$V$31</definedName>
    <definedName name="_xlnm._FilterDatabase" localSheetId="0" hidden="1">'OBRAS 2018-2025'!$A$2:$O$23</definedName>
    <definedName name="_xlnm.Print_Area" localSheetId="1">' SUM. Y SERV. 2018-2025'!$A$1:$J$35</definedName>
    <definedName name="_xlnm.Print_Area" localSheetId="0">'OBRAS 2018-2025'!$A$1:$J$57</definedName>
    <definedName name="_xlnm.Print_Titles" localSheetId="1">' SUM. Y SERV. 2018-2025'!$1:$3</definedName>
    <definedName name="_xlnm.Print_Titles" localSheetId="0">'OBRAS 2018-2025'!$1:$3</definedName>
  </definedNames>
  <calcPr calcId="125725"/>
</workbook>
</file>

<file path=xl/calcChain.xml><?xml version="1.0" encoding="utf-8"?>
<calcChain xmlns="http://schemas.openxmlformats.org/spreadsheetml/2006/main">
  <c r="F45" i="4"/>
  <c r="G30" l="1"/>
  <c r="F16" l="1"/>
  <c r="F31" s="1"/>
  <c r="G16"/>
  <c r="F4" i="1"/>
  <c r="J9" i="3" l="1"/>
  <c r="L9" s="1"/>
  <c r="J12"/>
  <c r="L12" s="1"/>
  <c r="J7"/>
  <c r="L7" s="1"/>
  <c r="J6"/>
  <c r="L6" s="1"/>
  <c r="J8"/>
  <c r="L8" s="1"/>
  <c r="J10"/>
  <c r="L10" s="1"/>
  <c r="J11"/>
  <c r="L11" s="1"/>
  <c r="F22" i="1"/>
  <c r="F12"/>
  <c r="F9"/>
  <c r="G9"/>
  <c r="G23" l="1"/>
  <c r="F23"/>
  <c r="G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G11"/>
  <c r="F11"/>
  <c r="G10"/>
  <c r="F10"/>
  <c r="G8"/>
  <c r="F8"/>
  <c r="G7"/>
  <c r="F7"/>
  <c r="G6"/>
  <c r="F6"/>
  <c r="F5"/>
  <c r="G5"/>
  <c r="G4"/>
  <c r="F24" l="1"/>
</calcChain>
</file>

<file path=xl/sharedStrings.xml><?xml version="1.0" encoding="utf-8"?>
<sst xmlns="http://schemas.openxmlformats.org/spreadsheetml/2006/main" count="322" uniqueCount="213">
  <si>
    <t xml:space="preserve">Nº EXPTE. </t>
  </si>
  <si>
    <t>TIPO CONTRATO</t>
  </si>
  <si>
    <t>OBJETO DEL CONTRATO</t>
  </si>
  <si>
    <t>ADJUDICATARIO</t>
  </si>
  <si>
    <t>FECHA CONTRATO</t>
  </si>
  <si>
    <t>ABIERTO</t>
  </si>
  <si>
    <t>IMPORTES</t>
  </si>
  <si>
    <t>LICITACIÓN SIN IVA</t>
  </si>
  <si>
    <t>NÚMERO DE EMPRESAS LICITADORAS</t>
  </si>
  <si>
    <t>ENLACE</t>
  </si>
  <si>
    <t>PROCEDIM.</t>
  </si>
  <si>
    <t>2023/A/0177</t>
  </si>
  <si>
    <t>Abierto</t>
  </si>
  <si>
    <t>Suministro</t>
  </si>
  <si>
    <t>ILUMINACIONES XIMENEZ SAU</t>
  </si>
  <si>
    <t>Iluminacion ornamental fiestas y videomapping (navidades)</t>
  </si>
  <si>
    <t>ADJUDICA-CIÓN SIN IVA</t>
  </si>
  <si>
    <t>2024/0185</t>
  </si>
  <si>
    <t>Servicio</t>
  </si>
  <si>
    <t xml:space="preserve">Servicio de Mantenimiento Instalación de Alumbrado Público y Ornamental </t>
  </si>
  <si>
    <t>SOCIEDAD IBÉRICA DE CONSTRUCC. ELÉCTRICAS S.A.</t>
  </si>
  <si>
    <t>2024/0040</t>
  </si>
  <si>
    <t>Servicio de Limpieza de Pintadas y Grafittis de Fachadas</t>
  </si>
  <si>
    <t>PROLISER, S.L.</t>
  </si>
  <si>
    <t>286/2022</t>
  </si>
  <si>
    <t xml:space="preserve">Servicio mantenimiento saneamiento </t>
  </si>
  <si>
    <t>ACCIONA AGUA SERVICIOS, S.L.</t>
  </si>
  <si>
    <t>2025/0031</t>
  </si>
  <si>
    <t>Acuerdo Marco</t>
  </si>
  <si>
    <t>IBERDROLA CLIENTES, SAU</t>
  </si>
  <si>
    <t>Suministro Electricidad</t>
  </si>
  <si>
    <t>085/2023</t>
  </si>
  <si>
    <t>Mantenimiento de instalaciones semaforicas</t>
  </si>
  <si>
    <t>1446/2018</t>
  </si>
  <si>
    <t>Apoyo a festejos</t>
  </si>
  <si>
    <t>BBR INSTALACIONES, S.L.</t>
  </si>
  <si>
    <t>134/2020</t>
  </si>
  <si>
    <t>Mantenimiento via pública</t>
  </si>
  <si>
    <t xml:space="preserve">ASFALTOS VICALVARO, S.L. </t>
  </si>
  <si>
    <t>2023/A/0131</t>
  </si>
  <si>
    <t>Asist. técnica Coord. SyS contratos via pública y edif. Munic.</t>
  </si>
  <si>
    <t>PRACSYS SEGURIDAD Y SALUD, S.L.</t>
  </si>
  <si>
    <t>701/2019</t>
  </si>
  <si>
    <t>Gestión de tráfico y control de accesos</t>
  </si>
  <si>
    <t>CONTRATOS OBRAS FIRMADOS (Ley 10/2019, de Transparencia y Participación de la Comunidad de Madrid)</t>
  </si>
  <si>
    <t>PADECASA OBRAS Y SERVICIOS SA</t>
  </si>
  <si>
    <t>Obras</t>
  </si>
  <si>
    <t>2024/0108</t>
  </si>
  <si>
    <t>Obras de reforma y sustitución del césped artificial del campo fútbol 11 de la Fortuna</t>
  </si>
  <si>
    <t>Reforma del Centro de Atención al Drogodependiente (CAID)</t>
  </si>
  <si>
    <t>2024/0161</t>
  </si>
  <si>
    <t>RESTAURACIÓN ESTRUCTURAL, S.L</t>
  </si>
  <si>
    <t>0169/2022</t>
  </si>
  <si>
    <t>Instalación sistema video vigilancia por CCTV</t>
  </si>
  <si>
    <t>ELECNOR SERVICIOS Y PROYECTOS SAU</t>
  </si>
  <si>
    <t>0070/2023</t>
  </si>
  <si>
    <t>Obras C.C. Arroyo Culebro</t>
  </si>
  <si>
    <t>MARCO INFRAESTRUCTURAS Y MEDIO AMBIENTE SA</t>
  </si>
  <si>
    <t>0111/2022</t>
  </si>
  <si>
    <t>UTE MEJORA VIARIOS LEGANES 2022</t>
  </si>
  <si>
    <t>UTE OBRA LEGANES</t>
  </si>
  <si>
    <t>Adecuacion suelos zonas infantiles y biosaludables.</t>
  </si>
  <si>
    <t xml:space="preserve">Abierto </t>
  </si>
  <si>
    <t>IMESAPI SA</t>
  </si>
  <si>
    <t>Zona de recreo C/ Osa menor</t>
  </si>
  <si>
    <t>0125/2022</t>
  </si>
  <si>
    <t>0113/2022</t>
  </si>
  <si>
    <t>Obras de mejora de accesibilidad a los polideportivos Julián Montero y Ciudad Europa</t>
  </si>
  <si>
    <t>Mejora viarios y carriles bici</t>
  </si>
  <si>
    <t>0173/2021</t>
  </si>
  <si>
    <t>UTE ZONA CENTRO LEGANES</t>
  </si>
  <si>
    <t>Peatonalización Zona Centro FII</t>
  </si>
  <si>
    <t>0287/2021</t>
  </si>
  <si>
    <t>Obras Interbloques P36</t>
  </si>
  <si>
    <t>GESTION Y EJECUCION DE OBRA CIVIL SA</t>
  </si>
  <si>
    <t>0487/2021</t>
  </si>
  <si>
    <t>RAMON Y CONCHI SA</t>
  </si>
  <si>
    <t>Rehabilitación y reforma de el "JEROMIN"</t>
  </si>
  <si>
    <t>0031/2022</t>
  </si>
  <si>
    <t>Sustitución cesped artificial campos J. Montero</t>
  </si>
  <si>
    <t>OBRAS Y PAVIMENTOS ESPECIALES SA</t>
  </si>
  <si>
    <t>0171/2021</t>
  </si>
  <si>
    <t>ASFALTOS Y PAVIMENTOS SA</t>
  </si>
  <si>
    <t>0172/2021</t>
  </si>
  <si>
    <t>0066/2021</t>
  </si>
  <si>
    <t>Carpinterias y persianas e 6 CEIP Fase IV</t>
  </si>
  <si>
    <t>INESCO SA</t>
  </si>
  <si>
    <t>Operación asfalto</t>
  </si>
  <si>
    <t>Rehabilitación de áreas industriales</t>
  </si>
  <si>
    <t>0057/2021</t>
  </si>
  <si>
    <t>Obras de Transformacion salas de calderas</t>
  </si>
  <si>
    <t>VEOLIA SERVICIOS LECAM SA</t>
  </si>
  <si>
    <t>0948/2019</t>
  </si>
  <si>
    <t>Carpinterias y persianas en CEIP Fase II</t>
  </si>
  <si>
    <t>Carpinterias y persianas en 4 CEIP Fase III</t>
  </si>
  <si>
    <t>0302/2020</t>
  </si>
  <si>
    <t>1287/2018</t>
  </si>
  <si>
    <t>Proyecto sustitución carpintería metálica Fase 1</t>
  </si>
  <si>
    <t>ORTIZ CONSTRUCCIONES Y PROYECTOS SA</t>
  </si>
  <si>
    <t>Rehabilitación y reforma del polideportivo "Nuevo Carrascal"</t>
  </si>
  <si>
    <t>1018/2018</t>
  </si>
  <si>
    <t>POLIDEPORTIVO NUEVO CARRASCAL UTE</t>
  </si>
  <si>
    <t>https://contrataciondelestado.es/wps/poc?uri=deeplink:detalle_licitacion&amp;idEvl=urQM56yG09Q%2Bk2oCbDosIw%3D%3D</t>
  </si>
  <si>
    <t>0086/2021</t>
  </si>
  <si>
    <t>1286/2018</t>
  </si>
  <si>
    <t>0034/2022</t>
  </si>
  <si>
    <t>0947/2019</t>
  </si>
  <si>
    <t>2025/0136</t>
  </si>
  <si>
    <t>0035/2022</t>
  </si>
  <si>
    <t>2024/NR/0006</t>
  </si>
  <si>
    <t>Suministro de productos Químicos</t>
  </si>
  <si>
    <t>Suministro de Equipamiento Deportivo</t>
  </si>
  <si>
    <t>Serv. Mantenimiento de INMUEBLES</t>
  </si>
  <si>
    <t>Suministro de Gas</t>
  </si>
  <si>
    <t>Suminitro de material de oficina</t>
  </si>
  <si>
    <t>Suministro agua sanitaria (CYII)</t>
  </si>
  <si>
    <t>REDONDO Y GARCIA S.L.</t>
  </si>
  <si>
    <t xml:space="preserve">QUICESA </t>
  </si>
  <si>
    <t>MOYPE SPORT S.A.</t>
  </si>
  <si>
    <t xml:space="preserve">UTE CONSERVACION MUNICIPAL LEGANES </t>
  </si>
  <si>
    <t>GAS NATURAL COMERCIALIZADORA SA</t>
  </si>
  <si>
    <t xml:space="preserve">SUMOSA MUNDOCOP S.L. </t>
  </si>
  <si>
    <t xml:space="preserve">CYII </t>
  </si>
  <si>
    <t>https://contrataciondelestado.es/wps/poc?uri=deeplink:detalle_licitacion&amp;idEvl=BSW8DG%2F%2By3XjHF5qKI4aaw%3D%3D</t>
  </si>
  <si>
    <t>https://contrataciondelestado.es/wps/poc?uri=deeplink:detalle_licitacion&amp;idEvl=oxiI3xRaSX%2B8ebB%2FXTwy0A%3D%3D</t>
  </si>
  <si>
    <t>https://contrataciondelestado.es/wps/poc?uri=deeplink:detalle_licitacion&amp;idEvl=JLVLAq4ay7Q2wEhQbcAqug%3D%3D</t>
  </si>
  <si>
    <t>https://contrataciondelestado.es/wps/poc?uri=deeplink:detalle_licitacion&amp;idEvl=tQLKMzvGC%2FWdkQsA7ROvsg%3D%3D</t>
  </si>
  <si>
    <t>https://contrataciondelestado.es/wps/poc?uri=deeplink:detalle_licitacion&amp;idEvl=wv77zTiMCEeIzo3LHNPGcQ%3D%3D</t>
  </si>
  <si>
    <t>https://contrataciondelestado.es/wps/poc?uri=deeplink:detalle_licitacion&amp;idEvl=AdiYbQXzwR75Rey58Yagpg%3D%3D</t>
  </si>
  <si>
    <t>https://contrataciondelestado.es/wps/poc?uri=deeplink:detalle_licitacion&amp;idEvl=ek5c716vsR2iEJrVRqloyA%3D%3D</t>
  </si>
  <si>
    <t>https://contrataciondelestado.es/wps/poc?uri=deeplink:detalle_licitacion&amp;idEvl=trlP2q8NcyASugstABGr5A%3D%3D</t>
  </si>
  <si>
    <t>https://contrataciondelestado.es/wps/poc?uri=deeplink:detalle_licitacion&amp;idEvl=YK%2BvkUtojVsmMOlAXxDEjw%3D%3D</t>
  </si>
  <si>
    <t>https://contrataciondelestado.es/wps/poc?uri=deeplink:detalle_licitacion&amp;idEvl=UKXzvCe1%2FnXnSoTX3z%2F7wA%3D%3D</t>
  </si>
  <si>
    <t>https://contrataciondelestado.es/wps/poc?uri=deeplink:detalle_licitacion&amp;idEvl=t4hAQNdXKYuXQV0WE7lYPw%3D%3D</t>
  </si>
  <si>
    <t>https://contrataciondelestado.es/wps/poc?uri=deeplink:detalle_licitacion&amp;idEvl=aMwpoYOa8tSmq21uxhbaVQ%3D%3D</t>
  </si>
  <si>
    <t>https://contrataciondelestado.es/wps/poc?uri=deeplink:detalle_licitacion&amp;idEvl=4gW4iq7%2FCfo%2B1TMyIiZmzw%3D%3D</t>
  </si>
  <si>
    <t>https://contrataciondelestado.es/wps/poc?uri=deeplink:detalle_licitacion&amp;idEvl=FmEjzR%2FoV0LnSoTX3z%2F7wA%3D%3D</t>
  </si>
  <si>
    <t>https://contrataciondelestado.es/wps/poc?uri=deeplink:detalle_licitacion&amp;idEvl=9DU8p5px3439pbnDwlaUlg%3D%3D</t>
  </si>
  <si>
    <t>https://contrataciondelestado.es/wps/poc?uri=deeplink:detalle_licitacion&amp;idEvl=aherWLcHQTMeIBJRHQiPkQ%3D%3D</t>
  </si>
  <si>
    <t>https://contrataciondelestado.es/wps/poc?uri=deeplink:detalle_licitacion&amp;idEvl=dE8KAuF1xkLXOjazN1Dw9Q%3D%3D</t>
  </si>
  <si>
    <t>https://contrataciondelestado.es/wps/poc?uri=deeplink:detalle_licitacion&amp;idEvl=Scy%2Bwk5ZEWrmnwcj%2BxbdTg%3D%3D</t>
  </si>
  <si>
    <t>https://contrataciondelestado.es/wps/poc?uri=deeplink:detalle_licitacion&amp;idEvl=8HUJwO1bVI4UqXM96WStVA%3D%3D</t>
  </si>
  <si>
    <t>https://contrataciondelestado.es/wps/poc?uri=deeplink:detalle_licitacion&amp;idEvl=dxwQc%2B9g%2FrOrz3GQd5r6SQ%3D%3D</t>
  </si>
  <si>
    <t>0114/2022</t>
  </si>
  <si>
    <t>https://contrataciondelestado.es/wps/poc?uri=deeplink:detalle_licitacion&amp;idEvl=Vi%2BBIlxXhndvYnTkQN0%2FZA%3D%3D</t>
  </si>
  <si>
    <t>https://contrataciondelestado.es/wps/poc?uri=deeplink:detalle_licitacion&amp;idEvl=%2F%2F2L3b1ZOAUBPRBxZ4nJ%2Fg%3D%3D</t>
  </si>
  <si>
    <t>https://contrataciondelestado.es/wps/poc?uri=deeplink:detalle_licitacion&amp;idEvl=gWtXDVkLyQQBPRBxZ4nJ%2Fg%3D%3D</t>
  </si>
  <si>
    <t>https://contrataciondelestado.es/wps/poc?uri=deeplink:detalle_licitacion&amp;idEvl=CTtbrQnK1zqmq21uxhbaVQ%3D%3D</t>
  </si>
  <si>
    <t>https://contrataciondelestado.es/wps/poc?uri=deeplink:detalle_licitacion&amp;idEvl=sZorAG856%2FKXQV0WE7lYPw%3D%3D</t>
  </si>
  <si>
    <t>https://contrataciondelestado.es/wps/poc?uri=deeplink:detalle_licitacion&amp;idEvl=f1H38NY5Ajumq21uxhbaVQ%3D%3D</t>
  </si>
  <si>
    <t>https://contrataciondelestado.es/wps/poc?uri=deeplink:detalle_licitacion&amp;idEvl=ANaKFG0ALUnnSoTX3z%2F7wA%3D%3D</t>
  </si>
  <si>
    <t>https://contrataciondelestado.es/wps/poc?uri=deeplink:detalle_licitacion&amp;idEvl=kyeAHK0P3xQBPRBxZ4nJ%2Fg%3D%3D</t>
  </si>
  <si>
    <t>https://contrataciondelestado.es/wps/poc?uri=deeplink:detalle_licitacion&amp;idEvl=4kp%2BJR5fb4%2FnSoTX3z%2F7wA%3D%3D</t>
  </si>
  <si>
    <t>https://contrataciondelestado.es/wps/poc?uri=deeplink:detalle_licitacion&amp;idEvl=HSkfBTQIX%2FKiEJrVRqloyA%3D%3D</t>
  </si>
  <si>
    <t>https://contrataciondelestado.es/wps/poc?uri=deeplink:detalle_licitacion&amp;idEvl=14BO2V1Fcq2mq21uxhbaVQ%3D%3D</t>
  </si>
  <si>
    <t>https://contrataciondelestado.es/wps/poc?uri=deeplink:detalle_licitacion&amp;idEvl=f8r367E6947nSoTX3z%2F7wA%3D%3D</t>
  </si>
  <si>
    <t>https://contrataciondelestado.es/wps/poc?uri=deeplink:detalle_licitacion&amp;idEvl=siWu5tpW5d4uf4aBO%2BvQlQ%3D%3D</t>
  </si>
  <si>
    <t>https://contrataciondelestado.es/wps/poc?uri=deeplink:detalle_licitacion&amp;idEvl=fAyjiTUkBL2mq21uxhbaVQ%3D%3D</t>
  </si>
  <si>
    <t>https://contrataciondelestado.es/wps/poc?uri=deeplink:detalle_licitacion&amp;idEvl=alLbxDiN%2FkWmq21uxhbaVQ%3D%3D</t>
  </si>
  <si>
    <t>Servicio para la redacción del anteproyecto conteniendo la ordenación general del Complejo Polideportivo Solagua y el Proyecto de Ejecución, Estudio de Seguridad y Salud, el Plan de Autoprotección y Evacuación 1ª Fase de Equipamiento Deportivo, en las parcelas libres municipales</t>
  </si>
  <si>
    <t>SERDEL S.A.P.</t>
  </si>
  <si>
    <t>https://contrataciondelestado.es/wps/poc?uri=deeplink:detalle_licitacion&amp;idEvl=jQJRmflMER6ExvMJXBMHHQ%3D%3D</t>
  </si>
  <si>
    <t>0141/2020</t>
  </si>
  <si>
    <t>Servicio para realizar los proyectos de ejecución de obras, estudio de seguridad y salud, y trabajos complementarios de los centros: Centro multifuncional "Arroyo Culebro", centro multifuncional "Vereda de Estudiantes", rehabilitación edificio "Santiago Amón"</t>
  </si>
  <si>
    <t>CODIGO ARQUITECTURA SL</t>
  </si>
  <si>
    <t>https://contrataciondelestado.es/wps/poc?uri=deeplink:detalle_licitacion&amp;idEvl=e%2BMevKJKZ2CXQV0WE7lYPw%3D%3D</t>
  </si>
  <si>
    <t>Protección contra incendios en dependencias municipales</t>
  </si>
  <si>
    <t>0068/2017</t>
  </si>
  <si>
    <t>JOMAR SEGURIDAD SL</t>
  </si>
  <si>
    <t>https://contrataciondelestado.es/wps/poc?uri=deeplink:detalle_licitacion&amp;idEvl=emdvGAxjDI2mq21uxhbaVQ%3D%3D</t>
  </si>
  <si>
    <t>https://contrataciondelestado.es/wps/poc?uri=deeplink:detalle_licitacion&amp;idEvl=iwV4xvZkXhl7h85%2Fpmmsfw%3D%3D</t>
  </si>
  <si>
    <t>0827/2019</t>
  </si>
  <si>
    <t>Suministro energía eléctrica en baja y alta tensión, por lotes</t>
  </si>
  <si>
    <t>1495/2018</t>
  </si>
  <si>
    <t xml:space="preserve">
Suministro de Gasóleo C para calefacción en dependencias del Ayuntamiento de Leganés</t>
  </si>
  <si>
    <t>REPSOL COMERCIAL DE PRODUCTOS  PETROLIFEROS SA</t>
  </si>
  <si>
    <t>https://contrataciondelestado.es/wps/poc?uri=deeplink:detalle_licitacion&amp;idEvl=g3oQy%2BfaP7wBPRBxZ4nJ%2Fg%3D%3D</t>
  </si>
  <si>
    <t>Suministro de productos y equipos químicos para el mantenimiento de piscinas y fuentes ornamentales municipales</t>
  </si>
  <si>
    <t>QUIMICA DEL CENTRO SA</t>
  </si>
  <si>
    <t>Suministro de gas natural en dependencias municipales</t>
  </si>
  <si>
    <t>UNION FENOSA GAS COMERCIALIZADORA  SA</t>
  </si>
  <si>
    <t>0842/2019</t>
  </si>
  <si>
    <t>https://contrataciondelestado.es/wps/poc?uri=deeplink:detalle_licitacion&amp;idEvl=7viI66qbsiamq21uxhbaVQ%3D%3D</t>
  </si>
  <si>
    <t xml:space="preserve">71.- Se publican los indicadores: Inversión en infraestructuras por habitante </t>
  </si>
  <si>
    <t>Gastos de Infraestructuras</t>
  </si>
  <si>
    <t>Número de habitantes  hb</t>
  </si>
  <si>
    <t>Gastos de Infraestructuras por habitante</t>
  </si>
  <si>
    <t>€/hb</t>
  </si>
  <si>
    <t>0038/2022</t>
  </si>
  <si>
    <t>https://contrataciondelestado.es/wps/poc?uri=deeplink:detalle_licitacion&amp;idEvl=I5PIEMlJx9x7h85%2Fpmmsfw%3D%3D</t>
  </si>
  <si>
    <t xml:space="preserve">ENDESA ENERGIA </t>
  </si>
  <si>
    <t>Suministro de gas natural para dependencias municipales.</t>
  </si>
  <si>
    <t>Suministro de materiales para el servicio de mantenimiento municipal determinados en el PPT, por lotes.</t>
  </si>
  <si>
    <t>Acceso a redes por terceros y la adquisición de energía eléctrica en baja y alta tensión en los puntos de suministro con titularidad del Ayuntamiento de Leganés, así como posibles nuevos puntos de suministro eléctrico, dos lotes.</t>
  </si>
  <si>
    <t>https://contrataciondelestado.es/wps/poc?uri=deeplink:detalle_licitacion&amp;idEvl=z6PUTCCW4iyrz3GQd5r6SQ%3D%3D</t>
  </si>
  <si>
    <t>0203/2022</t>
  </si>
  <si>
    <t>ENDESA ENERGIA SAU</t>
  </si>
  <si>
    <t>Actualizado a 18 de noviembre de 2025</t>
  </si>
  <si>
    <t>TOTAL GASTOS…</t>
  </si>
  <si>
    <t>TOTAL GASTOS …</t>
  </si>
  <si>
    <t>2023/A/0135</t>
  </si>
  <si>
    <t>0257/2016</t>
  </si>
  <si>
    <t>Servicios</t>
  </si>
  <si>
    <t>Suministros</t>
  </si>
  <si>
    <t>PROMEDIO ENTRE AÑO 2019</t>
  </si>
  <si>
    <t>PROMEDIO ENTRE AÑO 2020</t>
  </si>
  <si>
    <t>PROMEDIO ENTRE AÑO 2021</t>
  </si>
  <si>
    <t>PROMEDIO ENTRE AÑO 2022</t>
  </si>
  <si>
    <t>PROMEDIO ENTRE AÑO 2023</t>
  </si>
  <si>
    <t>PROMEDIO ENTRE AÑO 2024</t>
  </si>
  <si>
    <t>PROMEDIO ENTRE AÑO 2025</t>
  </si>
  <si>
    <t>Coordinación de Seguridad y Salud de obras edificios y zonas verdes</t>
  </si>
  <si>
    <t>OBRAS PÚBLICAS, URBANISMO E INFRAESTRUCTURAS 2018-2025 - INDICADORES TRANSPARENCIA.</t>
  </si>
</sst>
</file>

<file path=xl/styles.xml><?xml version="1.0" encoding="utf-8"?>
<styleSheet xmlns="http://schemas.openxmlformats.org/spreadsheetml/2006/main">
  <numFmts count="7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-m\-yyyy;@"/>
    <numFmt numFmtId="165" formatCode="#,##0.00\ &quot;€&quot;"/>
    <numFmt numFmtId="166" formatCode="&quot;con IVA&quot;\ \ \ \ \ \ \ \ \ \ \ #,##0.00\ &quot;€&quot;"/>
  </numFmts>
  <fonts count="16">
    <font>
      <sz val="10"/>
      <name val="Arial"/>
    </font>
    <font>
      <b/>
      <sz val="14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u/>
      <sz val="10"/>
      <color theme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1E252E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6BBC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7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7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7" fontId="2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4" fontId="7" fillId="0" borderId="2" xfId="0" applyNumberFormat="1" applyFont="1" applyFill="1" applyBorder="1" applyAlignment="1">
      <alignment horizontal="center" vertical="center" wrapText="1"/>
    </xf>
    <xf numFmtId="8" fontId="9" fillId="0" borderId="2" xfId="1" applyNumberFormat="1" applyFont="1" applyBorder="1" applyAlignment="1" applyProtection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Border="1"/>
    <xf numFmtId="165" fontId="6" fillId="2" borderId="1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165" fontId="2" fillId="0" borderId="0" xfId="0" applyNumberFormat="1" applyFont="1" applyBorder="1" applyAlignment="1">
      <alignment horizontal="right" vertical="top" wrapText="1"/>
    </xf>
    <xf numFmtId="14" fontId="2" fillId="0" borderId="0" xfId="0" applyNumberFormat="1" applyFont="1" applyBorder="1" applyAlignment="1">
      <alignment horizontal="center" vertical="top"/>
    </xf>
    <xf numFmtId="8" fontId="2" fillId="0" borderId="0" xfId="0" applyNumberFormat="1" applyFont="1" applyBorder="1" applyAlignment="1">
      <alignment horizontal="center" vertical="center" wrapText="1"/>
    </xf>
    <xf numFmtId="6" fontId="2" fillId="0" borderId="0" xfId="0" applyNumberFormat="1" applyFont="1" applyBorder="1" applyAlignment="1">
      <alignment horizontal="center" vertical="center" wrapText="1"/>
    </xf>
    <xf numFmtId="6" fontId="2" fillId="0" borderId="0" xfId="0" applyNumberFormat="1" applyFont="1" applyBorder="1" applyAlignment="1">
      <alignment vertical="center" wrapText="1"/>
    </xf>
    <xf numFmtId="8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/>
    <xf numFmtId="166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Border="1"/>
    <xf numFmtId="7" fontId="7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top"/>
    </xf>
    <xf numFmtId="44" fontId="2" fillId="0" borderId="0" xfId="0" applyNumberFormat="1" applyFont="1" applyBorder="1" applyAlignment="1">
      <alignment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8" fontId="9" fillId="0" borderId="1" xfId="1" applyNumberFormat="1" applyFont="1" applyBorder="1" applyAlignment="1" applyProtection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top"/>
    </xf>
    <xf numFmtId="44" fontId="2" fillId="0" borderId="13" xfId="0" applyNumberFormat="1" applyFont="1" applyBorder="1" applyAlignment="1">
      <alignment horizontal="right" vertical="center" wrapText="1"/>
    </xf>
    <xf numFmtId="8" fontId="2" fillId="0" borderId="13" xfId="0" applyNumberFormat="1" applyFont="1" applyBorder="1" applyAlignment="1">
      <alignment horizontal="right" vertical="center" wrapText="1"/>
    </xf>
    <xf numFmtId="0" fontId="2" fillId="0" borderId="19" xfId="0" applyFont="1" applyBorder="1"/>
    <xf numFmtId="7" fontId="7" fillId="0" borderId="13" xfId="0" applyNumberFormat="1" applyFont="1" applyBorder="1" applyAlignment="1">
      <alignment horizontal="center" vertical="center" wrapText="1"/>
    </xf>
    <xf numFmtId="44" fontId="7" fillId="0" borderId="18" xfId="0" applyNumberFormat="1" applyFont="1" applyBorder="1" applyAlignment="1">
      <alignment horizontal="right" vertical="center" wrapText="1"/>
    </xf>
    <xf numFmtId="7" fontId="7" fillId="0" borderId="1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wrapText="1"/>
    </xf>
    <xf numFmtId="0" fontId="7" fillId="0" borderId="2" xfId="0" applyFont="1" applyFill="1" applyBorder="1" applyAlignment="1">
      <alignment horizontal="center" vertical="center" wrapText="1"/>
    </xf>
    <xf numFmtId="7" fontId="9" fillId="0" borderId="24" xfId="1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4" fontId="7" fillId="0" borderId="2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8" fontId="9" fillId="0" borderId="26" xfId="1" applyNumberFormat="1" applyFont="1" applyBorder="1" applyAlignment="1" applyProtection="1">
      <alignment horizontal="right" vertical="center" wrapText="1"/>
    </xf>
    <xf numFmtId="0" fontId="8" fillId="0" borderId="22" xfId="0" applyFont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165" fontId="13" fillId="0" borderId="29" xfId="0" applyNumberFormat="1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4" fontId="13" fillId="0" borderId="30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4" fillId="0" borderId="19" xfId="0" applyFont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7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8" fontId="9" fillId="0" borderId="2" xfId="1" applyNumberFormat="1" applyFont="1" applyFill="1" applyBorder="1" applyAlignment="1" applyProtection="1">
      <alignment horizontal="right" vertical="center" wrapText="1"/>
    </xf>
    <xf numFmtId="7" fontId="2" fillId="0" borderId="0" xfId="0" applyNumberFormat="1" applyFont="1" applyFill="1"/>
    <xf numFmtId="8" fontId="7" fillId="0" borderId="2" xfId="0" applyNumberFormat="1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horizontal="center" vertical="center" wrapText="1"/>
    </xf>
    <xf numFmtId="44" fontId="9" fillId="0" borderId="2" xfId="1" applyNumberFormat="1" applyFont="1" applyFill="1" applyBorder="1" applyAlignment="1" applyProtection="1">
      <alignment horizontal="right" vertical="center" wrapText="1"/>
    </xf>
    <xf numFmtId="0" fontId="9" fillId="0" borderId="21" xfId="1" applyFont="1" applyFill="1" applyBorder="1" applyAlignment="1" applyProtection="1">
      <alignment horizontal="center" wrapText="1"/>
    </xf>
    <xf numFmtId="0" fontId="7" fillId="0" borderId="23" xfId="0" applyFont="1" applyFill="1" applyBorder="1" applyAlignment="1">
      <alignment horizontal="center" vertical="center" wrapText="1"/>
    </xf>
    <xf numFmtId="44" fontId="9" fillId="0" borderId="2" xfId="1" applyNumberFormat="1" applyFont="1" applyFill="1" applyBorder="1" applyAlignment="1" applyProtection="1">
      <alignment horizontal="right" wrapText="1"/>
    </xf>
    <xf numFmtId="0" fontId="10" fillId="0" borderId="2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4" fontId="7" fillId="0" borderId="5" xfId="0" applyNumberFormat="1" applyFont="1" applyFill="1" applyBorder="1" applyAlignment="1">
      <alignment horizontal="center" vertical="center" wrapText="1"/>
    </xf>
    <xf numFmtId="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8" fontId="9" fillId="0" borderId="5" xfId="1" applyNumberFormat="1" applyFont="1" applyFill="1" applyBorder="1" applyAlignment="1" applyProtection="1">
      <alignment horizontal="right" vertical="center" wrapText="1"/>
    </xf>
    <xf numFmtId="0" fontId="10" fillId="0" borderId="26" xfId="0" applyFont="1" applyFill="1" applyBorder="1" applyAlignment="1">
      <alignment horizontal="center" vertical="center" wrapText="1"/>
    </xf>
    <xf numFmtId="44" fontId="7" fillId="0" borderId="26" xfId="0" applyNumberFormat="1" applyFont="1" applyFill="1" applyBorder="1" applyAlignment="1">
      <alignment horizontal="center" vertical="center" wrapText="1"/>
    </xf>
    <xf numFmtId="7" fontId="7" fillId="0" borderId="26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8" fontId="9" fillId="0" borderId="26" xfId="1" applyNumberFormat="1" applyFont="1" applyFill="1" applyBorder="1" applyAlignment="1" applyProtection="1">
      <alignment horizontal="right" vertical="center" wrapText="1"/>
    </xf>
    <xf numFmtId="44" fontId="7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right" vertical="center" wrapText="1"/>
    </xf>
    <xf numFmtId="0" fontId="2" fillId="0" borderId="19" xfId="0" applyFont="1" applyFill="1" applyBorder="1"/>
    <xf numFmtId="44" fontId="7" fillId="0" borderId="17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right" vertical="top" wrapText="1"/>
    </xf>
    <xf numFmtId="14" fontId="2" fillId="0" borderId="13" xfId="0" applyNumberFormat="1" applyFont="1" applyFill="1" applyBorder="1" applyAlignment="1">
      <alignment horizontal="center" vertical="top"/>
    </xf>
    <xf numFmtId="44" fontId="2" fillId="0" borderId="13" xfId="0" applyNumberFormat="1" applyFont="1" applyFill="1" applyBorder="1" applyAlignment="1">
      <alignment horizontal="right" vertical="center" wrapText="1"/>
    </xf>
    <xf numFmtId="8" fontId="2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 wrapText="1"/>
    </xf>
    <xf numFmtId="14" fontId="2" fillId="0" borderId="0" xfId="0" applyNumberFormat="1" applyFont="1" applyFill="1" applyBorder="1" applyAlignment="1">
      <alignment horizontal="center" vertical="top"/>
    </xf>
    <xf numFmtId="44" fontId="2" fillId="0" borderId="0" xfId="0" applyNumberFormat="1" applyFont="1" applyFill="1" applyBorder="1" applyAlignment="1">
      <alignment horizontal="right" vertical="center" wrapText="1"/>
    </xf>
    <xf numFmtId="8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4" fontId="2" fillId="0" borderId="0" xfId="0" applyNumberFormat="1" applyFont="1" applyFill="1" applyBorder="1" applyAlignment="1">
      <alignment horizontal="left" vertical="center" wrapText="1"/>
    </xf>
    <xf numFmtId="4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8" fontId="2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6" fontId="2" fillId="0" borderId="0" xfId="0" applyNumberFormat="1" applyFont="1" applyFill="1" applyBorder="1" applyAlignment="1">
      <alignment horizontal="center" vertical="center" wrapText="1"/>
    </xf>
    <xf numFmtId="6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/>
    <xf numFmtId="166" fontId="2" fillId="0" borderId="0" xfId="0" applyNumberFormat="1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:detalle_licitacion&amp;idEvl=gWtXDVkLyQQBPRBxZ4nJ%2Fg%3D%3D" TargetMode="External"/><Relationship Id="rId13" Type="http://schemas.openxmlformats.org/officeDocument/2006/relationships/hyperlink" Target="https://contrataciondelestado.es/wps/poc?uri=deeplink:detalle_licitacion&amp;idEvl=kyeAHK0P3xQBPRBxZ4nJ%2Fg%3D%3D" TargetMode="External"/><Relationship Id="rId18" Type="http://schemas.openxmlformats.org/officeDocument/2006/relationships/hyperlink" Target="https://contrataciondelestado.es/wps/poc?uri=deeplink:detalle_licitacion&amp;idEvl=siWu5tpW5d4uf4aBO%2BvQlQ%3D%3D" TargetMode="External"/><Relationship Id="rId3" Type="http://schemas.openxmlformats.org/officeDocument/2006/relationships/hyperlink" Target="https://contrataciondelestado.es/wps/poc?uri=deeplink:detalle_licitacion&amp;idEvl=Scy%2Bwk5ZEWrmnwcj%2BxbdTg%3D%3D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contrataciondelestado.es/wps/poc?uri=deeplink:detalle_licitacion&amp;idEvl=%2F%2F2L3b1ZOAUBPRBxZ4nJ%2Fg%3D%3D" TargetMode="External"/><Relationship Id="rId12" Type="http://schemas.openxmlformats.org/officeDocument/2006/relationships/hyperlink" Target="https://contrataciondelestado.es/wps/poc?uri=deeplink:detalle_licitacion&amp;idEvl=ANaKFG0ALUnnSoTX3z%2F7wA%3D%3D" TargetMode="External"/><Relationship Id="rId17" Type="http://schemas.openxmlformats.org/officeDocument/2006/relationships/hyperlink" Target="https://contrataciondelestado.es/wps/poc?uri=deeplink:detalle_licitacion&amp;idEvl=f8r367E6947nSoTX3z%2F7wA%3D%3D" TargetMode="External"/><Relationship Id="rId2" Type="http://schemas.openxmlformats.org/officeDocument/2006/relationships/hyperlink" Target="https://contrataciondelestado.es/wps/poc?uri=deeplink:detalle_licitacion&amp;idEvl=dE8KAuF1xkLXOjazN1Dw9Q%3D%3D" TargetMode="External"/><Relationship Id="rId16" Type="http://schemas.openxmlformats.org/officeDocument/2006/relationships/hyperlink" Target="https://contrataciondelestado.es/wps/poc?uri=deeplink:detalle_licitacion&amp;idEvl=14BO2V1Fcq2mq21uxhbaVQ%3D%3D" TargetMode="External"/><Relationship Id="rId20" Type="http://schemas.openxmlformats.org/officeDocument/2006/relationships/hyperlink" Target="https://contrataciondelestado.es/wps/poc?uri=deeplink:detalle_licitacion&amp;idEvl=alLbxDiN%2FkWmq21uxhbaVQ%3D%3D" TargetMode="External"/><Relationship Id="rId1" Type="http://schemas.openxmlformats.org/officeDocument/2006/relationships/hyperlink" Target="https://contrataciondelestado.es/wps/poc?uri=deeplink:detalle_licitacion&amp;idEvl=urQM56yG09Q%2Bk2oCbDosIw%3D%3D" TargetMode="External"/><Relationship Id="rId6" Type="http://schemas.openxmlformats.org/officeDocument/2006/relationships/hyperlink" Target="https://contrataciondelestado.es/wps/poc?uri=deeplink:detalle_licitacion&amp;idEvl=Vi%2BBIlxXhndvYnTkQN0%2FZA%3D%3D" TargetMode="External"/><Relationship Id="rId11" Type="http://schemas.openxmlformats.org/officeDocument/2006/relationships/hyperlink" Target="https://contrataciondelestado.es/wps/poc?uri=deeplink:detalle_licitacion&amp;idEvl=f1H38NY5Ajumq21uxhbaVQ%3D%3D" TargetMode="External"/><Relationship Id="rId5" Type="http://schemas.openxmlformats.org/officeDocument/2006/relationships/hyperlink" Target="https://contrataciondelestado.es/wps/poc?uri=deeplink:detalle_licitacion&amp;idEvl=dxwQc%2B9g%2FrOrz3GQd5r6SQ%3D%3D" TargetMode="External"/><Relationship Id="rId15" Type="http://schemas.openxmlformats.org/officeDocument/2006/relationships/hyperlink" Target="https://contrataciondelestado.es/wps/poc?uri=deeplink:detalle_licitacion&amp;idEvl=HSkfBTQIX%2FKiEJrVRqloyA%3D%3D" TargetMode="External"/><Relationship Id="rId10" Type="http://schemas.openxmlformats.org/officeDocument/2006/relationships/hyperlink" Target="https://contrataciondelestado.es/wps/poc?uri=deeplink:detalle_licitacion&amp;idEvl=sZorAG856%2FKXQV0WE7lYPw%3D%3D" TargetMode="External"/><Relationship Id="rId19" Type="http://schemas.openxmlformats.org/officeDocument/2006/relationships/hyperlink" Target="https://contrataciondelestado.es/wps/poc?uri=deeplink:detalle_licitacion&amp;idEvl=fAyjiTUkBL2mq21uxhbaVQ%3D%3D" TargetMode="External"/><Relationship Id="rId4" Type="http://schemas.openxmlformats.org/officeDocument/2006/relationships/hyperlink" Target="https://contrataciondelestado.es/wps/poc?uri=deeplink:detalle_licitacion&amp;idEvl=8HUJwO1bVI4UqXM96WStVA%3D%3D" TargetMode="External"/><Relationship Id="rId9" Type="http://schemas.openxmlformats.org/officeDocument/2006/relationships/hyperlink" Target="https://contrataciondelestado.es/wps/poc?uri=deeplink:detalle_licitacion&amp;idEvl=CTtbrQnK1zqmq21uxhbaVQ%3D%3D" TargetMode="External"/><Relationship Id="rId14" Type="http://schemas.openxmlformats.org/officeDocument/2006/relationships/hyperlink" Target="https://contrataciondelestado.es/wps/poc?uri=deeplink:detalle_licitacion&amp;idEvl=4kp%2BJR5fb4%2FnSoTX3z%2F7wA%3D%3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:detalle_licitacion&amp;idEvl=4gW4iq7%2FCfo%2B1TMyIiZmzw%3D%3D" TargetMode="External"/><Relationship Id="rId13" Type="http://schemas.openxmlformats.org/officeDocument/2006/relationships/hyperlink" Target="https://contrataciondelestado.es/wps/poc?uri=deeplink:detalle_licitacion&amp;idEvl=I5PIEMlJx9x7h85%2Fpmmsfw%3D%3D" TargetMode="External"/><Relationship Id="rId18" Type="http://schemas.openxmlformats.org/officeDocument/2006/relationships/hyperlink" Target="https://contrataciondelestado.es/wps/poc?uri=deeplink:detalle_licitacion&amp;idEvl=FmEjzR%2FoV0LnSoTX3z%2F7wA%3D%3D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contrataciondelestado.es/wps/poc?uri=deeplink:detalle_licitacion&amp;idEvl=wv77zTiMCEeIzo3LHNPGcQ%3D%3D" TargetMode="External"/><Relationship Id="rId21" Type="http://schemas.openxmlformats.org/officeDocument/2006/relationships/hyperlink" Target="https://contrataciondelestado.es/wps/poc?uri=deeplink:detalle_licitacion&amp;idEvl=emdvGAxjDI2mq21uxhbaVQ%3D%3D" TargetMode="External"/><Relationship Id="rId7" Type="http://schemas.openxmlformats.org/officeDocument/2006/relationships/hyperlink" Target="https://contrataciondelestado.es/wps/poc?uri=deeplink:detalle_licitacion&amp;idEvl=YK%2BvkUtojVsmMOlAXxDEjw%3D%3D" TargetMode="External"/><Relationship Id="rId12" Type="http://schemas.openxmlformats.org/officeDocument/2006/relationships/hyperlink" Target="https://contrataciondelestado.es/wps/poc?uri=deeplink:detalle_licitacion&amp;idEvl=z6PUTCCW4iyrz3GQd5r6SQ%3D%3D" TargetMode="External"/><Relationship Id="rId17" Type="http://schemas.openxmlformats.org/officeDocument/2006/relationships/hyperlink" Target="https://contrataciondelestado.es/wps/poc?uri=deeplink:detalle_licitacion&amp;idEvl=UKXzvCe1%2FnXnSoTX3z%2F7wA%3D%3D" TargetMode="External"/><Relationship Id="rId25" Type="http://schemas.openxmlformats.org/officeDocument/2006/relationships/hyperlink" Target="https://contrataciondelestado.es/wps/poc?uri=deeplink:detalle_licitacion&amp;idEvl=7viI66qbsiamq21uxhbaVQ%3D%3D" TargetMode="External"/><Relationship Id="rId2" Type="http://schemas.openxmlformats.org/officeDocument/2006/relationships/hyperlink" Target="https://contrataciondelestado.es/wps/poc?uri=deeplink:detalle_licitacion&amp;idEvl=JLVLAq4ay7Q2wEhQbcAqug%3D%3D" TargetMode="External"/><Relationship Id="rId16" Type="http://schemas.openxmlformats.org/officeDocument/2006/relationships/hyperlink" Target="https://contrataciondelestado.es/wps/poc?uri=deeplink:detalle_licitacion&amp;idEvl=trlP2q8NcyASugstABGr5A%3D%3D" TargetMode="External"/><Relationship Id="rId20" Type="http://schemas.openxmlformats.org/officeDocument/2006/relationships/hyperlink" Target="https://contrataciondelestado.es/wps/poc?uri=deeplink:detalle_licitacion&amp;idEvl=aMwpoYOa8tSmq21uxhbaVQ%3D%3D" TargetMode="External"/><Relationship Id="rId1" Type="http://schemas.openxmlformats.org/officeDocument/2006/relationships/hyperlink" Target="https://contrataciondelestado.es/wps/poc?uri=deeplink:detalle_licitacion&amp;idEvl=oxiI3xRaSX%2B8ebB%2FXTwy0A%3D%3D" TargetMode="External"/><Relationship Id="rId6" Type="http://schemas.openxmlformats.org/officeDocument/2006/relationships/hyperlink" Target="https://contrataciondelestado.es/wps/poc?uri=deeplink:detalle_licitacion&amp;idEvl=AdiYbQXzwR75Rey58Yagpg%3D%3D" TargetMode="External"/><Relationship Id="rId11" Type="http://schemas.openxmlformats.org/officeDocument/2006/relationships/hyperlink" Target="https://contrataciondelestado.es/wps/poc?uri=deeplink:detalle_licitacion&amp;idEvl=aherWLcHQTMeIBJRHQiPkQ%3D%3D" TargetMode="External"/><Relationship Id="rId24" Type="http://schemas.openxmlformats.org/officeDocument/2006/relationships/hyperlink" Target="https://contrataciondelestado.es/wps/poc?uri=deeplink:detalle_licitacion&amp;idEvl=aMwpoYOa8tSmq21uxhbaVQ%3D%3D" TargetMode="External"/><Relationship Id="rId5" Type="http://schemas.openxmlformats.org/officeDocument/2006/relationships/hyperlink" Target="https://contrataciondelestado.es/wps/poc?uri=deeplink:detalle_licitacion&amp;idEvl=BSW8DG%2F%2By3XjHF5qKI4aaw%3D%3D" TargetMode="External"/><Relationship Id="rId15" Type="http://schemas.openxmlformats.org/officeDocument/2006/relationships/hyperlink" Target="https://contrataciondelestado.es/wps/poc?uri=deeplink:detalle_licitacion&amp;idEvl=ek5c716vsR2iEJrVRqloyA%3D%3D" TargetMode="External"/><Relationship Id="rId23" Type="http://schemas.openxmlformats.org/officeDocument/2006/relationships/hyperlink" Target="https://contrataciondelestado.es/wps/poc?uri=deeplink:detalle_licitacion&amp;idEvl=g3oQy%2BfaP7wBPRBxZ4nJ%2Fg%3D%3D" TargetMode="External"/><Relationship Id="rId10" Type="http://schemas.openxmlformats.org/officeDocument/2006/relationships/hyperlink" Target="https://contrataciondelestado.es/wps/poc?uri=deeplink:detalle_licitacion&amp;idEvl=tQLKMzvGC%2FWdkQsA7ROvsg%3D%3D" TargetMode="External"/><Relationship Id="rId19" Type="http://schemas.openxmlformats.org/officeDocument/2006/relationships/hyperlink" Target="https://contrataciondelestado.es/wps/poc?uri=deeplink:detalle_licitacion&amp;idEvl=e%2BMevKJKZ2CXQV0WE7lYPw%3D%3D" TargetMode="External"/><Relationship Id="rId4" Type="http://schemas.openxmlformats.org/officeDocument/2006/relationships/hyperlink" Target="https://contrataciondelestado.es/wps/poc?uri=deeplink:detalle_licitacion&amp;idEvl=9DU8p5px3439pbnDwlaUlg%3D%3D" TargetMode="External"/><Relationship Id="rId9" Type="http://schemas.openxmlformats.org/officeDocument/2006/relationships/hyperlink" Target="https://contrataciondelestado.es/wps/poc?uri=deeplink:detalle_licitacion&amp;idEvl=jQJRmflMER6ExvMJXBMHHQ%3D%3D" TargetMode="External"/><Relationship Id="rId14" Type="http://schemas.openxmlformats.org/officeDocument/2006/relationships/hyperlink" Target="https://contrataciondelestado.es/wps/poc?uri=deeplink:detalle_licitacion&amp;idEvl=t4hAQNdXKYuXQV0WE7lYPw%3D%3D" TargetMode="External"/><Relationship Id="rId22" Type="http://schemas.openxmlformats.org/officeDocument/2006/relationships/hyperlink" Target="https://contrataciondelestado.es/wps/poc?uri=deeplink:detalle_licitacion&amp;idEvl=iwV4xvZkXhl7h85%2Fpmmsfw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4"/>
  <sheetViews>
    <sheetView zoomScaleNormal="100" zoomScaleSheetLayoutView="100" workbookViewId="0">
      <pane ySplit="3" topLeftCell="A19" activePane="bottomLeft" state="frozen"/>
      <selection activeCell="AV1" sqref="AV1:AW1"/>
      <selection pane="bottomLeft" activeCell="B27" sqref="B27"/>
    </sheetView>
  </sheetViews>
  <sheetFormatPr baseColWidth="10" defaultColWidth="11.375" defaultRowHeight="10.9"/>
  <cols>
    <col min="1" max="1" width="12" style="5" bestFit="1" customWidth="1"/>
    <col min="2" max="2" width="14.125" style="5" customWidth="1"/>
    <col min="3" max="3" width="13.625" style="5" bestFit="1" customWidth="1"/>
    <col min="4" max="4" width="42.875" style="1" customWidth="1"/>
    <col min="5" max="5" width="27.375" style="1" customWidth="1"/>
    <col min="6" max="7" width="16.375" style="1" customWidth="1"/>
    <col min="8" max="8" width="14.375" style="1" customWidth="1"/>
    <col min="9" max="9" width="17.375" style="1" customWidth="1"/>
    <col min="10" max="10" width="23.25" style="1" customWidth="1"/>
    <col min="11" max="16384" width="11.375" style="1"/>
  </cols>
  <sheetData>
    <row r="1" spans="1:14" ht="29.25" customHeight="1">
      <c r="A1" s="150" t="s">
        <v>44</v>
      </c>
      <c r="B1" s="150"/>
      <c r="C1" s="150"/>
      <c r="D1" s="150"/>
      <c r="E1" s="150"/>
      <c r="F1" s="150"/>
      <c r="G1" s="150"/>
      <c r="H1" s="150"/>
      <c r="I1" s="150"/>
      <c r="J1" s="143" t="s">
        <v>9</v>
      </c>
    </row>
    <row r="2" spans="1:14" ht="36.700000000000003" customHeight="1">
      <c r="A2" s="146" t="s">
        <v>0</v>
      </c>
      <c r="B2" s="142" t="s">
        <v>10</v>
      </c>
      <c r="C2" s="148" t="s">
        <v>1</v>
      </c>
      <c r="D2" s="149" t="s">
        <v>2</v>
      </c>
      <c r="E2" s="148" t="s">
        <v>3</v>
      </c>
      <c r="F2" s="148" t="s">
        <v>6</v>
      </c>
      <c r="G2" s="148"/>
      <c r="H2" s="142" t="s">
        <v>4</v>
      </c>
      <c r="I2" s="142" t="s">
        <v>8</v>
      </c>
      <c r="J2" s="144"/>
    </row>
    <row r="3" spans="1:14" ht="34.5" customHeight="1">
      <c r="A3" s="147"/>
      <c r="B3" s="142"/>
      <c r="C3" s="148"/>
      <c r="D3" s="149"/>
      <c r="E3" s="148"/>
      <c r="F3" s="18" t="s">
        <v>16</v>
      </c>
      <c r="G3" s="18" t="s">
        <v>7</v>
      </c>
      <c r="H3" s="142"/>
      <c r="I3" s="142"/>
      <c r="J3" s="145"/>
    </row>
    <row r="4" spans="1:14" ht="64.55">
      <c r="A4" s="8" t="s">
        <v>47</v>
      </c>
      <c r="B4" s="61" t="s">
        <v>12</v>
      </c>
      <c r="C4" s="50" t="s">
        <v>46</v>
      </c>
      <c r="D4" s="61" t="s">
        <v>48</v>
      </c>
      <c r="E4" s="49" t="s">
        <v>45</v>
      </c>
      <c r="F4" s="46">
        <f>694570.63/1.21</f>
        <v>574025.31404958677</v>
      </c>
      <c r="G4" s="46">
        <f>859936.4/1.21</f>
        <v>710691.23966942157</v>
      </c>
      <c r="H4" s="19">
        <v>45653</v>
      </c>
      <c r="I4" s="51">
        <v>9</v>
      </c>
      <c r="J4" s="66" t="s">
        <v>139</v>
      </c>
      <c r="N4" s="17"/>
    </row>
    <row r="5" spans="1:14" ht="64.55">
      <c r="A5" s="11" t="s">
        <v>50</v>
      </c>
      <c r="B5" s="11" t="s">
        <v>12</v>
      </c>
      <c r="C5" s="14" t="s">
        <v>46</v>
      </c>
      <c r="D5" s="11" t="s">
        <v>49</v>
      </c>
      <c r="E5" s="16" t="s">
        <v>51</v>
      </c>
      <c r="F5" s="12">
        <f>71896.39/1.21</f>
        <v>59418.504132231406</v>
      </c>
      <c r="G5" s="12">
        <f>79973.78/1.21</f>
        <v>66094.033057851237</v>
      </c>
      <c r="H5" s="62">
        <v>45622</v>
      </c>
      <c r="I5" s="13">
        <v>5</v>
      </c>
      <c r="J5" s="21" t="s">
        <v>102</v>
      </c>
      <c r="M5" s="17"/>
    </row>
    <row r="6" spans="1:14" ht="64.55">
      <c r="A6" s="11" t="s">
        <v>52</v>
      </c>
      <c r="B6" s="14" t="s">
        <v>12</v>
      </c>
      <c r="C6" s="14" t="s">
        <v>46</v>
      </c>
      <c r="D6" s="11" t="s">
        <v>53</v>
      </c>
      <c r="E6" s="16" t="s">
        <v>54</v>
      </c>
      <c r="F6" s="12">
        <f>330441.91/1.21</f>
        <v>273092.48760330578</v>
      </c>
      <c r="G6" s="12">
        <f>369868.29/1.21</f>
        <v>305676.27272727271</v>
      </c>
      <c r="H6" s="62">
        <v>45490</v>
      </c>
      <c r="I6" s="13">
        <v>3</v>
      </c>
      <c r="J6" s="21" t="s">
        <v>140</v>
      </c>
    </row>
    <row r="7" spans="1:14" ht="64.55">
      <c r="A7" s="11" t="s">
        <v>55</v>
      </c>
      <c r="B7" s="14" t="s">
        <v>12</v>
      </c>
      <c r="C7" s="14" t="s">
        <v>46</v>
      </c>
      <c r="D7" s="16" t="s">
        <v>56</v>
      </c>
      <c r="E7" s="16" t="s">
        <v>57</v>
      </c>
      <c r="F7" s="12">
        <f>3563182.47/1.21</f>
        <v>2944778.9008264467</v>
      </c>
      <c r="G7" s="12">
        <f>3791868.97/1.21</f>
        <v>3133776.0082644629</v>
      </c>
      <c r="H7" s="62">
        <v>45442</v>
      </c>
      <c r="I7" s="22">
        <v>5</v>
      </c>
      <c r="J7" s="21" t="s">
        <v>141</v>
      </c>
    </row>
    <row r="8" spans="1:14" ht="64.55">
      <c r="A8" s="11" t="s">
        <v>58</v>
      </c>
      <c r="B8" s="14" t="s">
        <v>12</v>
      </c>
      <c r="C8" s="14" t="s">
        <v>46</v>
      </c>
      <c r="D8" s="11" t="s">
        <v>68</v>
      </c>
      <c r="E8" s="16" t="s">
        <v>59</v>
      </c>
      <c r="F8" s="12">
        <f>19431051.32/1.21</f>
        <v>16058720.099173555</v>
      </c>
      <c r="G8" s="12">
        <f>22995327.01/1.21</f>
        <v>19004402.487603307</v>
      </c>
      <c r="H8" s="62">
        <v>44832</v>
      </c>
      <c r="I8" s="13">
        <v>7</v>
      </c>
      <c r="J8" s="21" t="s">
        <v>142</v>
      </c>
    </row>
    <row r="9" spans="1:14" ht="64.55">
      <c r="A9" s="11" t="s">
        <v>143</v>
      </c>
      <c r="B9" s="14" t="s">
        <v>62</v>
      </c>
      <c r="C9" s="14" t="s">
        <v>46</v>
      </c>
      <c r="D9" s="11" t="s">
        <v>61</v>
      </c>
      <c r="E9" s="16" t="s">
        <v>60</v>
      </c>
      <c r="F9" s="12">
        <f>994960.82/1.21</f>
        <v>822281.6694214876</v>
      </c>
      <c r="G9" s="12">
        <f>999960.63/1.21</f>
        <v>826413.74380165292</v>
      </c>
      <c r="H9" s="62">
        <v>44854</v>
      </c>
      <c r="I9" s="13">
        <v>2</v>
      </c>
      <c r="J9" s="21" t="s">
        <v>144</v>
      </c>
    </row>
    <row r="10" spans="1:14" ht="64.55">
      <c r="A10" s="11" t="s">
        <v>65</v>
      </c>
      <c r="B10" s="14" t="s">
        <v>62</v>
      </c>
      <c r="C10" s="14" t="s">
        <v>46</v>
      </c>
      <c r="D10" s="11" t="s">
        <v>64</v>
      </c>
      <c r="E10" s="16" t="s">
        <v>63</v>
      </c>
      <c r="F10" s="12">
        <f>2510064.34/1.21</f>
        <v>2074433.3388429752</v>
      </c>
      <c r="G10" s="12">
        <f>2799848.68/1.21</f>
        <v>2313924.52892562</v>
      </c>
      <c r="H10" s="62">
        <v>44824</v>
      </c>
      <c r="I10" s="13">
        <v>8</v>
      </c>
      <c r="J10" s="21" t="s">
        <v>145</v>
      </c>
    </row>
    <row r="11" spans="1:14" ht="64.55">
      <c r="A11" s="11" t="s">
        <v>66</v>
      </c>
      <c r="B11" s="14" t="s">
        <v>62</v>
      </c>
      <c r="C11" s="14" t="s">
        <v>46</v>
      </c>
      <c r="D11" s="16" t="s">
        <v>67</v>
      </c>
      <c r="E11" s="16" t="s">
        <v>45</v>
      </c>
      <c r="F11" s="12">
        <f>1735894.52/1.21</f>
        <v>1434623.570247934</v>
      </c>
      <c r="G11" s="12">
        <f>1986149.33/1.21</f>
        <v>1641445.7272727273</v>
      </c>
      <c r="H11" s="62">
        <v>44810</v>
      </c>
      <c r="I11" s="13">
        <v>8</v>
      </c>
      <c r="J11" s="21" t="s">
        <v>146</v>
      </c>
    </row>
    <row r="12" spans="1:14" ht="64.55">
      <c r="A12" s="11" t="s">
        <v>69</v>
      </c>
      <c r="B12" s="14" t="s">
        <v>62</v>
      </c>
      <c r="C12" s="14" t="s">
        <v>46</v>
      </c>
      <c r="D12" s="16" t="s">
        <v>71</v>
      </c>
      <c r="E12" s="16" t="s">
        <v>70</v>
      </c>
      <c r="F12" s="12">
        <f>4226530.76/1.21</f>
        <v>3493000.6280991733</v>
      </c>
      <c r="G12" s="12">
        <f>4499098.45/1.21</f>
        <v>3718263.1818181821</v>
      </c>
      <c r="H12" s="62">
        <v>44812</v>
      </c>
      <c r="I12" s="13">
        <v>3</v>
      </c>
      <c r="J12" s="21" t="s">
        <v>147</v>
      </c>
    </row>
    <row r="13" spans="1:14" ht="64.55">
      <c r="A13" s="11" t="s">
        <v>72</v>
      </c>
      <c r="B13" s="14" t="s">
        <v>62</v>
      </c>
      <c r="C13" s="14" t="s">
        <v>46</v>
      </c>
      <c r="D13" s="16" t="s">
        <v>73</v>
      </c>
      <c r="E13" s="16" t="s">
        <v>74</v>
      </c>
      <c r="F13" s="12">
        <f>1022090.4/1.21</f>
        <v>844702.80991735542</v>
      </c>
      <c r="G13" s="12">
        <f>1032726.98/1.21</f>
        <v>853493.37190082646</v>
      </c>
      <c r="H13" s="62">
        <v>44795</v>
      </c>
      <c r="I13" s="13">
        <v>1</v>
      </c>
      <c r="J13" s="21" t="s">
        <v>148</v>
      </c>
    </row>
    <row r="14" spans="1:14" ht="64.55">
      <c r="A14" s="11" t="s">
        <v>75</v>
      </c>
      <c r="B14" s="14" t="s">
        <v>62</v>
      </c>
      <c r="C14" s="14" t="s">
        <v>46</v>
      </c>
      <c r="D14" s="71" t="s">
        <v>77</v>
      </c>
      <c r="E14" s="16" t="s">
        <v>76</v>
      </c>
      <c r="F14" s="12">
        <f>633467.66/1.21</f>
        <v>523526.99173553725</v>
      </c>
      <c r="G14" s="12">
        <f>677505.51/1.21</f>
        <v>559921.90909090906</v>
      </c>
      <c r="H14" s="62">
        <v>44792</v>
      </c>
      <c r="I14" s="13">
        <v>5</v>
      </c>
      <c r="J14" s="21" t="s">
        <v>149</v>
      </c>
    </row>
    <row r="15" spans="1:14" ht="64.55">
      <c r="A15" s="11" t="s">
        <v>78</v>
      </c>
      <c r="B15" s="14" t="s">
        <v>62</v>
      </c>
      <c r="C15" s="14" t="s">
        <v>46</v>
      </c>
      <c r="D15" s="16" t="s">
        <v>79</v>
      </c>
      <c r="E15" s="16" t="s">
        <v>80</v>
      </c>
      <c r="F15" s="12">
        <f>1106442.73/1.21</f>
        <v>914415.47933884303</v>
      </c>
      <c r="G15" s="12">
        <f>1298641.71/1.21</f>
        <v>1073257.6115702479</v>
      </c>
      <c r="H15" s="62">
        <v>44790</v>
      </c>
      <c r="I15" s="13">
        <v>5</v>
      </c>
      <c r="J15" s="21" t="s">
        <v>150</v>
      </c>
    </row>
    <row r="16" spans="1:14" ht="64.55">
      <c r="A16" s="11" t="s">
        <v>81</v>
      </c>
      <c r="B16" s="14" t="s">
        <v>62</v>
      </c>
      <c r="C16" s="14" t="s">
        <v>46</v>
      </c>
      <c r="D16" s="16" t="s">
        <v>87</v>
      </c>
      <c r="E16" s="16" t="s">
        <v>82</v>
      </c>
      <c r="F16" s="12">
        <f>8636518.78/1.21</f>
        <v>7137618.8264462808</v>
      </c>
      <c r="G16" s="12">
        <f>11996831.2/1.21</f>
        <v>9914736.52892562</v>
      </c>
      <c r="H16" s="62">
        <v>44452</v>
      </c>
      <c r="I16" s="13">
        <v>18</v>
      </c>
      <c r="J16" s="21" t="s">
        <v>151</v>
      </c>
    </row>
    <row r="17" spans="1:10" ht="64.55">
      <c r="A17" s="11" t="s">
        <v>83</v>
      </c>
      <c r="B17" s="14" t="s">
        <v>62</v>
      </c>
      <c r="C17" s="14" t="s">
        <v>46</v>
      </c>
      <c r="D17" s="20" t="s">
        <v>88</v>
      </c>
      <c r="E17" s="16" t="s">
        <v>45</v>
      </c>
      <c r="F17" s="12">
        <f>12932452.57/1.21</f>
        <v>10687977.330578513</v>
      </c>
      <c r="G17" s="12">
        <f>17949274.9/1.21</f>
        <v>14834111.487603305</v>
      </c>
      <c r="H17" s="62">
        <v>44452</v>
      </c>
      <c r="I17" s="13">
        <v>18</v>
      </c>
      <c r="J17" s="21" t="s">
        <v>152</v>
      </c>
    </row>
    <row r="18" spans="1:10" ht="64.55">
      <c r="A18" s="11" t="s">
        <v>84</v>
      </c>
      <c r="B18" s="14" t="s">
        <v>62</v>
      </c>
      <c r="C18" s="14" t="s">
        <v>46</v>
      </c>
      <c r="D18" s="16" t="s">
        <v>85</v>
      </c>
      <c r="E18" s="16" t="s">
        <v>86</v>
      </c>
      <c r="F18" s="12">
        <f>1715354.67/1.21</f>
        <v>1417648.4876033058</v>
      </c>
      <c r="G18" s="12">
        <f>2088076.28/1.21</f>
        <v>1725682.8760330579</v>
      </c>
      <c r="H18" s="62">
        <v>44439</v>
      </c>
      <c r="I18" s="13">
        <v>8</v>
      </c>
      <c r="J18" s="21" t="s">
        <v>153</v>
      </c>
    </row>
    <row r="19" spans="1:10" ht="64.55">
      <c r="A19" s="11" t="s">
        <v>89</v>
      </c>
      <c r="B19" s="14" t="s">
        <v>62</v>
      </c>
      <c r="C19" s="14" t="s">
        <v>46</v>
      </c>
      <c r="D19" s="16" t="s">
        <v>90</v>
      </c>
      <c r="E19" s="16" t="s">
        <v>91</v>
      </c>
      <c r="F19" s="12">
        <f>1150356.16/1.21</f>
        <v>950707.57024793385</v>
      </c>
      <c r="G19" s="12">
        <f>1536761.29/1.21</f>
        <v>1270050.6528925621</v>
      </c>
      <c r="H19" s="62">
        <v>44433</v>
      </c>
      <c r="I19" s="13">
        <v>5</v>
      </c>
      <c r="J19" s="21" t="s">
        <v>154</v>
      </c>
    </row>
    <row r="20" spans="1:10" ht="64.55">
      <c r="A20" s="11" t="s">
        <v>92</v>
      </c>
      <c r="B20" s="14" t="s">
        <v>62</v>
      </c>
      <c r="C20" s="14" t="s">
        <v>46</v>
      </c>
      <c r="D20" s="16" t="s">
        <v>93</v>
      </c>
      <c r="E20" s="16" t="s">
        <v>86</v>
      </c>
      <c r="F20" s="12">
        <f>3856873.87/1.21</f>
        <v>3187499.0661157025</v>
      </c>
      <c r="G20" s="12">
        <f>4663692.72/1.21</f>
        <v>3854291.5041322312</v>
      </c>
      <c r="H20" s="62">
        <v>44180</v>
      </c>
      <c r="I20" s="13">
        <v>16</v>
      </c>
      <c r="J20" s="21" t="s">
        <v>155</v>
      </c>
    </row>
    <row r="21" spans="1:10" ht="64.55">
      <c r="A21" s="11" t="s">
        <v>95</v>
      </c>
      <c r="B21" s="14" t="s">
        <v>62</v>
      </c>
      <c r="C21" s="14" t="s">
        <v>46</v>
      </c>
      <c r="D21" s="16" t="s">
        <v>94</v>
      </c>
      <c r="E21" s="16" t="s">
        <v>86</v>
      </c>
      <c r="F21" s="12">
        <f>1427817.92/1.21</f>
        <v>1180014.8099173554</v>
      </c>
      <c r="G21" s="12">
        <f>1657362.65/1.21</f>
        <v>1369721.1983471075</v>
      </c>
      <c r="H21" s="62">
        <v>44175</v>
      </c>
      <c r="I21" s="13">
        <v>15</v>
      </c>
      <c r="J21" s="21" t="s">
        <v>156</v>
      </c>
    </row>
    <row r="22" spans="1:10" ht="64.55">
      <c r="A22" s="11" t="s">
        <v>96</v>
      </c>
      <c r="B22" s="14" t="s">
        <v>62</v>
      </c>
      <c r="C22" s="14" t="s">
        <v>46</v>
      </c>
      <c r="D22" s="16" t="s">
        <v>97</v>
      </c>
      <c r="E22" s="16" t="s">
        <v>98</v>
      </c>
      <c r="F22" s="12">
        <f>1630599.24/1.21</f>
        <v>1347602.6776859504</v>
      </c>
      <c r="G22" s="12">
        <f>1885085.69/1.21</f>
        <v>1557922.0578512396</v>
      </c>
      <c r="H22" s="62">
        <v>43844</v>
      </c>
      <c r="I22" s="13">
        <v>14</v>
      </c>
      <c r="J22" s="21" t="s">
        <v>157</v>
      </c>
    </row>
    <row r="23" spans="1:10" ht="65.25" thickBot="1">
      <c r="A23" s="8" t="s">
        <v>100</v>
      </c>
      <c r="B23" s="67" t="s">
        <v>62</v>
      </c>
      <c r="C23" s="67" t="s">
        <v>46</v>
      </c>
      <c r="D23" s="68" t="s">
        <v>99</v>
      </c>
      <c r="E23" s="15" t="s">
        <v>101</v>
      </c>
      <c r="F23" s="9">
        <f>2836709.48/1.21</f>
        <v>2344388</v>
      </c>
      <c r="G23" s="9">
        <f>3168799.92/1.21</f>
        <v>2618842.9090909092</v>
      </c>
      <c r="H23" s="10">
        <v>43686</v>
      </c>
      <c r="I23" s="69">
        <v>17</v>
      </c>
      <c r="J23" s="70" t="s">
        <v>158</v>
      </c>
    </row>
    <row r="24" spans="1:10" ht="25.5" customHeight="1" thickBot="1">
      <c r="A24" s="53"/>
      <c r="B24" s="53"/>
      <c r="C24" s="53"/>
      <c r="D24" s="59" t="s">
        <v>199</v>
      </c>
      <c r="E24" s="57"/>
      <c r="F24" s="60">
        <f>SUM(F4:F23)</f>
        <v>58270476.561983474</v>
      </c>
      <c r="G24" s="58"/>
      <c r="H24" s="54"/>
      <c r="I24" s="55"/>
      <c r="J24" s="56"/>
    </row>
    <row r="25" spans="1:10">
      <c r="A25" s="27"/>
      <c r="B25" s="27"/>
      <c r="C25" s="27"/>
      <c r="D25" s="34"/>
      <c r="E25" s="35"/>
      <c r="F25" s="47"/>
      <c r="G25" s="37"/>
      <c r="H25" s="38"/>
      <c r="I25" s="32"/>
      <c r="J25" s="42"/>
    </row>
    <row r="26" spans="1:10" ht="11.55" thickBot="1">
      <c r="A26" s="33"/>
      <c r="B26" s="27"/>
      <c r="C26" s="27"/>
      <c r="D26" s="4"/>
      <c r="E26" s="29"/>
      <c r="F26" s="48"/>
      <c r="G26" s="48"/>
      <c r="H26" s="6"/>
      <c r="I26" s="32"/>
      <c r="J26" s="32"/>
    </row>
    <row r="27" spans="1:10" ht="23.95" customHeight="1" thickBot="1">
      <c r="A27" s="27"/>
      <c r="B27" s="27"/>
      <c r="C27" s="27"/>
      <c r="D27" s="139" t="s">
        <v>197</v>
      </c>
      <c r="E27" s="140"/>
      <c r="F27" s="140"/>
      <c r="G27" s="140"/>
      <c r="H27" s="140"/>
      <c r="I27" s="141"/>
      <c r="J27" s="32"/>
    </row>
    <row r="28" spans="1:10">
      <c r="A28" s="27"/>
      <c r="B28" s="27"/>
      <c r="C28" s="27"/>
      <c r="D28" s="28"/>
      <c r="E28" s="29"/>
      <c r="F28" s="30"/>
      <c r="G28" s="31"/>
      <c r="H28" s="6"/>
      <c r="I28" s="32"/>
      <c r="J28" s="32"/>
    </row>
    <row r="29" spans="1:10">
      <c r="A29" s="27"/>
      <c r="B29" s="27"/>
      <c r="C29" s="27"/>
      <c r="D29" s="4"/>
      <c r="E29" s="29"/>
      <c r="F29" s="31"/>
      <c r="G29" s="31"/>
      <c r="H29" s="6"/>
      <c r="I29" s="32"/>
      <c r="J29" s="32"/>
    </row>
    <row r="30" spans="1:10">
      <c r="A30" s="33"/>
      <c r="B30" s="27"/>
      <c r="C30" s="27"/>
      <c r="D30" s="28"/>
      <c r="E30" s="29"/>
      <c r="F30" s="30"/>
      <c r="G30" s="31"/>
      <c r="H30" s="6"/>
      <c r="I30" s="32"/>
      <c r="J30" s="32"/>
    </row>
    <row r="31" spans="1:10">
      <c r="A31" s="27"/>
      <c r="B31" s="27"/>
      <c r="C31" s="27"/>
      <c r="D31" s="34"/>
      <c r="E31" s="35"/>
      <c r="F31" s="36"/>
      <c r="G31" s="37"/>
      <c r="H31" s="38"/>
      <c r="I31" s="32"/>
      <c r="J31" s="32"/>
    </row>
    <row r="32" spans="1:10">
      <c r="A32" s="27"/>
      <c r="B32" s="27"/>
      <c r="C32" s="27"/>
      <c r="D32" s="4"/>
      <c r="E32" s="29"/>
      <c r="F32" s="31"/>
      <c r="G32" s="31"/>
      <c r="H32" s="6"/>
      <c r="I32" s="32"/>
      <c r="J32" s="32"/>
    </row>
    <row r="33" spans="1:10">
      <c r="A33" s="27"/>
      <c r="B33" s="27"/>
      <c r="C33" s="27"/>
      <c r="D33" s="4"/>
      <c r="E33" s="29"/>
      <c r="F33" s="31"/>
      <c r="G33" s="31"/>
      <c r="H33" s="6"/>
      <c r="I33" s="32"/>
      <c r="J33" s="32"/>
    </row>
    <row r="34" spans="1:10">
      <c r="A34" s="27"/>
      <c r="B34" s="27"/>
      <c r="C34" s="27"/>
      <c r="D34" s="4"/>
      <c r="E34" s="29"/>
      <c r="F34" s="31"/>
      <c r="G34" s="31"/>
      <c r="H34" s="6"/>
      <c r="I34" s="32"/>
      <c r="J34" s="32"/>
    </row>
    <row r="35" spans="1:10">
      <c r="A35" s="27"/>
      <c r="B35" s="27"/>
      <c r="C35" s="27"/>
      <c r="D35" s="4"/>
      <c r="E35" s="29"/>
      <c r="F35" s="39"/>
      <c r="G35" s="31"/>
      <c r="H35" s="6"/>
      <c r="I35" s="32"/>
      <c r="J35" s="32"/>
    </row>
    <row r="36" spans="1:10">
      <c r="A36" s="27"/>
      <c r="B36" s="27"/>
      <c r="C36" s="27"/>
      <c r="D36" s="4"/>
      <c r="E36" s="29"/>
      <c r="F36" s="31"/>
      <c r="G36" s="31"/>
      <c r="H36" s="6"/>
      <c r="I36" s="32"/>
      <c r="J36" s="32"/>
    </row>
    <row r="37" spans="1:10">
      <c r="A37" s="33"/>
      <c r="B37" s="27"/>
      <c r="C37" s="27"/>
      <c r="D37" s="4"/>
      <c r="E37" s="29"/>
      <c r="F37" s="31"/>
      <c r="G37" s="31"/>
      <c r="H37" s="6"/>
      <c r="I37" s="32"/>
      <c r="J37" s="32"/>
    </row>
    <row r="38" spans="1:10">
      <c r="A38" s="33"/>
      <c r="B38" s="27"/>
      <c r="C38" s="27"/>
      <c r="D38" s="4"/>
      <c r="E38" s="29"/>
      <c r="F38" s="31"/>
      <c r="G38" s="31"/>
      <c r="H38" s="6"/>
      <c r="I38" s="32"/>
      <c r="J38" s="32"/>
    </row>
    <row r="39" spans="1:10">
      <c r="A39" s="33"/>
      <c r="B39" s="27"/>
      <c r="C39" s="27"/>
      <c r="D39" s="4"/>
      <c r="E39" s="29"/>
      <c r="F39" s="31"/>
      <c r="G39" s="31"/>
      <c r="H39" s="6"/>
      <c r="I39" s="32"/>
      <c r="J39" s="32"/>
    </row>
    <row r="40" spans="1:10">
      <c r="A40" s="27"/>
      <c r="B40" s="27"/>
      <c r="C40" s="27"/>
      <c r="D40" s="4"/>
      <c r="E40" s="29"/>
      <c r="F40" s="31"/>
      <c r="G40" s="31"/>
      <c r="H40" s="6"/>
      <c r="I40" s="32"/>
      <c r="J40" s="32"/>
    </row>
    <row r="41" spans="1:10">
      <c r="A41" s="33"/>
      <c r="B41" s="27"/>
      <c r="C41" s="27"/>
      <c r="D41" s="4"/>
      <c r="E41" s="29"/>
      <c r="F41" s="31"/>
      <c r="G41" s="31"/>
      <c r="H41" s="6"/>
      <c r="I41" s="32"/>
      <c r="J41" s="32"/>
    </row>
    <row r="42" spans="1:10">
      <c r="A42" s="33"/>
      <c r="B42" s="27"/>
      <c r="C42" s="27"/>
      <c r="D42" s="4"/>
      <c r="E42" s="29"/>
      <c r="F42" s="39"/>
      <c r="G42" s="31"/>
      <c r="H42" s="6"/>
      <c r="I42" s="32"/>
      <c r="J42" s="32"/>
    </row>
    <row r="43" spans="1:10">
      <c r="A43" s="27"/>
      <c r="B43" s="27"/>
      <c r="C43" s="27"/>
      <c r="D43" s="4"/>
      <c r="E43" s="29"/>
      <c r="F43" s="31"/>
      <c r="G43" s="31"/>
      <c r="H43" s="6"/>
      <c r="I43" s="7"/>
      <c r="J43" s="32"/>
    </row>
    <row r="44" spans="1:10">
      <c r="A44" s="33"/>
      <c r="B44" s="27"/>
      <c r="C44" s="27"/>
      <c r="D44" s="4"/>
      <c r="E44" s="29"/>
      <c r="F44" s="31"/>
      <c r="G44" s="31"/>
      <c r="H44" s="6"/>
      <c r="I44" s="7"/>
      <c r="J44" s="32"/>
    </row>
    <row r="45" spans="1:10">
      <c r="A45" s="27"/>
      <c r="B45" s="27"/>
      <c r="C45" s="27"/>
      <c r="D45" s="4"/>
      <c r="E45" s="29"/>
      <c r="F45" s="39"/>
      <c r="G45" s="31"/>
      <c r="H45" s="6"/>
      <c r="I45" s="7"/>
      <c r="J45" s="32"/>
    </row>
    <row r="46" spans="1:10">
      <c r="A46" s="27"/>
      <c r="B46" s="27"/>
      <c r="C46" s="27"/>
      <c r="D46" s="4"/>
      <c r="E46" s="29"/>
      <c r="F46" s="40"/>
      <c r="G46" s="39"/>
      <c r="H46" s="6"/>
      <c r="I46" s="6"/>
      <c r="J46" s="32"/>
    </row>
    <row r="47" spans="1:10">
      <c r="A47" s="27"/>
      <c r="B47" s="27"/>
      <c r="C47" s="27"/>
      <c r="D47" s="4"/>
      <c r="E47" s="29"/>
      <c r="F47" s="39"/>
      <c r="G47" s="31"/>
      <c r="H47" s="6"/>
      <c r="I47" s="6"/>
      <c r="J47" s="32"/>
    </row>
    <row r="48" spans="1:10">
      <c r="A48" s="27"/>
      <c r="B48" s="27"/>
      <c r="C48" s="27"/>
      <c r="D48" s="4"/>
      <c r="E48" s="29"/>
      <c r="F48" s="31"/>
      <c r="G48" s="31"/>
      <c r="H48" s="6"/>
      <c r="I48" s="6"/>
      <c r="J48" s="32"/>
    </row>
    <row r="49" spans="1:10">
      <c r="A49" s="27"/>
      <c r="B49" s="27"/>
      <c r="C49" s="27"/>
      <c r="D49" s="4"/>
      <c r="E49" s="29"/>
      <c r="F49" s="39"/>
      <c r="G49" s="31"/>
      <c r="H49" s="6"/>
      <c r="I49" s="6"/>
      <c r="J49" s="32"/>
    </row>
    <row r="50" spans="1:10">
      <c r="A50" s="27"/>
      <c r="B50" s="27"/>
      <c r="C50" s="27"/>
      <c r="D50" s="4"/>
      <c r="E50" s="29"/>
      <c r="F50" s="39"/>
      <c r="G50" s="31"/>
      <c r="H50" s="6"/>
      <c r="I50" s="6"/>
      <c r="J50" s="32"/>
    </row>
    <row r="51" spans="1:10">
      <c r="A51" s="27"/>
      <c r="B51" s="27"/>
      <c r="C51" s="27"/>
      <c r="D51" s="4"/>
      <c r="E51" s="29"/>
      <c r="F51" s="39"/>
      <c r="G51" s="39"/>
      <c r="H51" s="6"/>
      <c r="I51" s="6"/>
      <c r="J51" s="32"/>
    </row>
    <row r="52" spans="1:10">
      <c r="A52" s="33"/>
      <c r="B52" s="27"/>
      <c r="C52" s="27"/>
      <c r="D52" s="4"/>
      <c r="E52" s="29"/>
      <c r="F52" s="39"/>
      <c r="G52" s="39"/>
      <c r="H52" s="6"/>
      <c r="I52" s="6"/>
      <c r="J52" s="32"/>
    </row>
    <row r="53" spans="1:10">
      <c r="A53" s="33"/>
      <c r="B53" s="27"/>
      <c r="C53" s="27"/>
      <c r="D53" s="4"/>
      <c r="E53" s="29"/>
      <c r="F53" s="40"/>
      <c r="G53" s="31"/>
      <c r="H53" s="6"/>
      <c r="I53" s="6"/>
      <c r="J53" s="32"/>
    </row>
    <row r="54" spans="1:10">
      <c r="A54" s="33"/>
      <c r="B54" s="27"/>
      <c r="C54" s="27"/>
      <c r="D54" s="4"/>
      <c r="E54" s="29"/>
      <c r="F54" s="31"/>
      <c r="G54" s="39"/>
      <c r="H54" s="6"/>
      <c r="I54" s="6"/>
      <c r="J54" s="32"/>
    </row>
    <row r="55" spans="1:10">
      <c r="A55" s="33"/>
      <c r="B55" s="27"/>
      <c r="C55" s="27"/>
      <c r="D55" s="4"/>
      <c r="E55" s="29"/>
      <c r="F55" s="29"/>
      <c r="G55" s="29"/>
      <c r="H55" s="6"/>
      <c r="I55" s="6"/>
      <c r="J55" s="32"/>
    </row>
    <row r="56" spans="1:10">
      <c r="A56" s="33"/>
      <c r="B56" s="27"/>
      <c r="C56" s="27"/>
      <c r="D56" s="4"/>
      <c r="E56" s="29"/>
      <c r="F56" s="29"/>
      <c r="G56" s="29"/>
      <c r="H56" s="6"/>
      <c r="I56" s="6"/>
      <c r="J56" s="32"/>
    </row>
    <row r="57" spans="1:10">
      <c r="A57" s="33"/>
      <c r="B57" s="27"/>
      <c r="C57" s="27"/>
      <c r="D57" s="4"/>
      <c r="E57" s="29"/>
      <c r="F57" s="29"/>
      <c r="G57" s="29"/>
      <c r="H57" s="6"/>
      <c r="I57" s="6"/>
      <c r="J57" s="32"/>
    </row>
    <row r="58" spans="1:10">
      <c r="A58" s="33"/>
      <c r="B58" s="27"/>
      <c r="C58" s="27"/>
      <c r="D58" s="4"/>
      <c r="E58" s="29"/>
      <c r="F58" s="29"/>
      <c r="G58" s="29"/>
      <c r="H58" s="6"/>
      <c r="I58" s="6"/>
      <c r="J58" s="32"/>
    </row>
    <row r="59" spans="1:10">
      <c r="A59" s="33"/>
      <c r="B59" s="27"/>
      <c r="C59" s="27"/>
      <c r="D59" s="4"/>
      <c r="E59" s="29"/>
      <c r="F59" s="29"/>
      <c r="G59" s="29"/>
      <c r="H59" s="6"/>
      <c r="I59" s="6"/>
      <c r="J59" s="32"/>
    </row>
    <row r="60" spans="1:10">
      <c r="A60" s="33"/>
      <c r="B60" s="27"/>
      <c r="C60" s="27"/>
      <c r="D60" s="4"/>
      <c r="E60" s="29"/>
      <c r="F60" s="29"/>
      <c r="G60" s="29"/>
      <c r="H60" s="6"/>
      <c r="I60" s="6"/>
      <c r="J60" s="32"/>
    </row>
    <row r="61" spans="1:10">
      <c r="A61" s="33"/>
      <c r="B61" s="27"/>
      <c r="C61" s="27"/>
      <c r="D61" s="4"/>
      <c r="E61" s="29"/>
      <c r="F61" s="29"/>
      <c r="G61" s="29"/>
      <c r="H61" s="6"/>
      <c r="I61" s="6"/>
      <c r="J61" s="32"/>
    </row>
    <row r="62" spans="1:10">
      <c r="A62" s="33"/>
      <c r="B62" s="27"/>
      <c r="C62" s="27"/>
      <c r="D62" s="4"/>
      <c r="E62" s="29"/>
      <c r="F62" s="29"/>
      <c r="G62" s="29"/>
      <c r="H62" s="6"/>
      <c r="I62" s="6"/>
      <c r="J62" s="32"/>
    </row>
    <row r="63" spans="1:10">
      <c r="A63" s="27"/>
      <c r="B63" s="27"/>
      <c r="C63" s="27"/>
      <c r="D63" s="4"/>
      <c r="E63" s="29"/>
      <c r="F63" s="29"/>
      <c r="G63" s="29"/>
      <c r="H63" s="6"/>
      <c r="I63" s="6"/>
      <c r="J63" s="32"/>
    </row>
    <row r="64" spans="1:10">
      <c r="A64" s="27"/>
      <c r="B64" s="27"/>
      <c r="C64" s="27"/>
      <c r="D64" s="4"/>
      <c r="E64" s="29"/>
      <c r="F64" s="29"/>
      <c r="G64" s="29"/>
      <c r="H64" s="6"/>
      <c r="I64" s="6"/>
      <c r="J64" s="6"/>
    </row>
    <row r="65" spans="1:10">
      <c r="A65" s="33"/>
      <c r="B65" s="27"/>
      <c r="C65" s="27"/>
      <c r="D65" s="4"/>
      <c r="E65" s="29"/>
      <c r="F65" s="29"/>
      <c r="G65" s="29"/>
      <c r="H65" s="6"/>
      <c r="I65" s="6"/>
      <c r="J65" s="6"/>
    </row>
    <row r="66" spans="1:10">
      <c r="A66" s="27"/>
      <c r="B66" s="27"/>
      <c r="C66" s="27"/>
      <c r="D66" s="4"/>
      <c r="E66" s="29"/>
      <c r="F66" s="29"/>
      <c r="G66" s="29"/>
      <c r="H66" s="6"/>
      <c r="I66" s="6"/>
      <c r="J66" s="6"/>
    </row>
    <row r="67" spans="1:10">
      <c r="A67" s="27"/>
      <c r="B67" s="27"/>
      <c r="C67" s="27"/>
      <c r="D67" s="4"/>
      <c r="E67" s="29"/>
      <c r="F67" s="29"/>
      <c r="G67" s="41"/>
      <c r="H67" s="6"/>
      <c r="I67" s="6"/>
      <c r="J67" s="6"/>
    </row>
    <row r="68" spans="1:10">
      <c r="A68" s="33"/>
      <c r="B68" s="27"/>
      <c r="C68" s="27"/>
      <c r="D68" s="4"/>
      <c r="E68" s="29"/>
      <c r="F68" s="29"/>
      <c r="G68" s="29"/>
      <c r="H68" s="6"/>
      <c r="I68" s="6"/>
      <c r="J68" s="6"/>
    </row>
    <row r="69" spans="1:10">
      <c r="A69" s="33"/>
      <c r="B69" s="27"/>
      <c r="C69" s="27"/>
      <c r="D69" s="4"/>
      <c r="E69" s="29"/>
      <c r="F69" s="29"/>
      <c r="G69" s="29"/>
      <c r="H69" s="6"/>
      <c r="I69" s="6"/>
      <c r="J69" s="6"/>
    </row>
    <row r="70" spans="1:10">
      <c r="A70" s="33"/>
      <c r="B70" s="27"/>
      <c r="C70" s="27"/>
      <c r="D70" s="4"/>
      <c r="E70" s="29"/>
      <c r="F70" s="42"/>
      <c r="G70" s="29"/>
      <c r="H70" s="6"/>
      <c r="I70" s="6"/>
      <c r="J70" s="6"/>
    </row>
    <row r="71" spans="1:10">
      <c r="A71" s="33"/>
      <c r="B71" s="27"/>
      <c r="C71" s="27"/>
      <c r="D71" s="4"/>
      <c r="E71" s="29"/>
      <c r="F71" s="29"/>
      <c r="G71" s="29"/>
      <c r="H71" s="6"/>
      <c r="I71" s="6"/>
      <c r="J71" s="6"/>
    </row>
    <row r="72" spans="1:10">
      <c r="A72" s="33"/>
      <c r="B72" s="27"/>
      <c r="C72" s="27"/>
      <c r="D72" s="4"/>
      <c r="E72" s="29"/>
      <c r="F72" s="29"/>
      <c r="G72" s="29"/>
      <c r="H72" s="6"/>
      <c r="I72" s="6"/>
      <c r="J72" s="6"/>
    </row>
    <row r="73" spans="1:10">
      <c r="A73" s="27"/>
      <c r="B73" s="27"/>
      <c r="C73" s="27"/>
      <c r="D73" s="43"/>
      <c r="E73" s="43"/>
      <c r="F73" s="43"/>
      <c r="G73" s="43"/>
      <c r="H73" s="43"/>
      <c r="I73" s="43"/>
      <c r="J73" s="43"/>
    </row>
    <row r="74" spans="1:10">
      <c r="A74" s="33"/>
      <c r="B74" s="27"/>
      <c r="C74" s="27"/>
      <c r="D74" s="4"/>
      <c r="E74" s="29"/>
      <c r="F74" s="29"/>
      <c r="G74" s="29"/>
      <c r="H74" s="6"/>
      <c r="I74" s="6"/>
      <c r="J74" s="6"/>
    </row>
    <row r="75" spans="1:10">
      <c r="A75" s="33"/>
      <c r="B75" s="27"/>
      <c r="C75" s="27"/>
      <c r="D75" s="4"/>
      <c r="E75" s="29"/>
      <c r="F75" s="43"/>
      <c r="G75" s="29"/>
      <c r="H75" s="6"/>
      <c r="I75" s="6"/>
      <c r="J75" s="6"/>
    </row>
    <row r="76" spans="1:10">
      <c r="A76" s="33"/>
      <c r="B76" s="27"/>
      <c r="C76" s="27"/>
      <c r="D76" s="4"/>
      <c r="E76" s="29"/>
      <c r="F76" s="29"/>
      <c r="G76" s="29"/>
      <c r="H76" s="6"/>
      <c r="I76" s="6"/>
      <c r="J76" s="6"/>
    </row>
    <row r="77" spans="1:10">
      <c r="A77" s="33"/>
      <c r="B77" s="27"/>
      <c r="C77" s="27"/>
      <c r="D77" s="4"/>
      <c r="E77" s="29"/>
      <c r="F77" s="29"/>
      <c r="G77" s="29"/>
      <c r="H77" s="6"/>
      <c r="I77" s="6"/>
      <c r="J77" s="6"/>
    </row>
    <row r="78" spans="1:10">
      <c r="A78" s="33"/>
      <c r="B78" s="27"/>
      <c r="C78" s="27"/>
      <c r="D78" s="4"/>
      <c r="E78" s="29"/>
      <c r="F78" s="43"/>
      <c r="G78" s="29"/>
      <c r="H78" s="6"/>
      <c r="I78" s="6"/>
      <c r="J78" s="6"/>
    </row>
    <row r="79" spans="1:10">
      <c r="A79" s="33"/>
      <c r="B79" s="27"/>
      <c r="C79" s="27"/>
      <c r="D79" s="4"/>
      <c r="E79" s="29"/>
      <c r="F79" s="29"/>
      <c r="G79" s="29"/>
      <c r="H79" s="6"/>
      <c r="I79" s="6"/>
      <c r="J79" s="6"/>
    </row>
    <row r="80" spans="1:10">
      <c r="A80" s="33"/>
      <c r="B80" s="27"/>
      <c r="C80" s="27"/>
      <c r="D80" s="4"/>
      <c r="E80" s="44"/>
      <c r="F80" s="44"/>
      <c r="G80" s="29"/>
      <c r="H80" s="6"/>
      <c r="I80" s="6"/>
      <c r="J80" s="6"/>
    </row>
    <row r="81" spans="1:10">
      <c r="A81" s="33"/>
      <c r="B81" s="27"/>
      <c r="C81" s="27"/>
      <c r="D81" s="4"/>
      <c r="E81" s="29"/>
      <c r="F81" s="29"/>
      <c r="G81" s="29"/>
      <c r="H81" s="6"/>
      <c r="I81" s="6"/>
      <c r="J81" s="6"/>
    </row>
    <row r="82" spans="1:10">
      <c r="A82" s="33"/>
      <c r="B82" s="27"/>
      <c r="C82" s="27"/>
      <c r="D82" s="4"/>
      <c r="E82" s="29"/>
      <c r="F82" s="29"/>
      <c r="G82" s="29"/>
      <c r="H82" s="6"/>
      <c r="I82" s="6"/>
      <c r="J82" s="6"/>
    </row>
    <row r="83" spans="1:10">
      <c r="A83" s="33"/>
      <c r="B83" s="27"/>
      <c r="C83" s="27"/>
      <c r="D83" s="4"/>
      <c r="E83" s="29"/>
      <c r="F83" s="29"/>
      <c r="G83" s="29"/>
      <c r="H83" s="6"/>
      <c r="I83" s="6"/>
      <c r="J83" s="6"/>
    </row>
    <row r="84" spans="1:10">
      <c r="A84" s="33"/>
      <c r="B84" s="27"/>
      <c r="C84" s="27"/>
      <c r="D84" s="4"/>
      <c r="E84" s="29"/>
      <c r="F84" s="29"/>
      <c r="G84" s="29"/>
      <c r="H84" s="6"/>
      <c r="I84" s="6"/>
      <c r="J84" s="6"/>
    </row>
    <row r="85" spans="1:10">
      <c r="A85" s="33"/>
      <c r="B85" s="27"/>
      <c r="C85" s="27"/>
      <c r="D85" s="4"/>
      <c r="E85" s="29"/>
      <c r="F85" s="29"/>
      <c r="G85" s="29"/>
      <c r="H85" s="6"/>
      <c r="I85" s="6"/>
      <c r="J85" s="6"/>
    </row>
    <row r="86" spans="1:10">
      <c r="A86" s="33"/>
      <c r="B86" s="27"/>
      <c r="C86" s="27"/>
      <c r="D86" s="4"/>
      <c r="E86" s="29"/>
      <c r="F86" s="29"/>
      <c r="G86" s="29"/>
      <c r="H86" s="6"/>
      <c r="I86" s="6"/>
      <c r="J86" s="6"/>
    </row>
    <row r="87" spans="1:10">
      <c r="A87" s="33"/>
      <c r="B87" s="27"/>
      <c r="C87" s="27"/>
      <c r="D87" s="4"/>
      <c r="E87" s="29"/>
      <c r="F87" s="29"/>
      <c r="G87" s="29"/>
      <c r="H87" s="6"/>
      <c r="I87" s="6"/>
      <c r="J87" s="6"/>
    </row>
    <row r="88" spans="1:10">
      <c r="A88" s="33"/>
      <c r="B88" s="27"/>
      <c r="C88" s="27"/>
      <c r="D88" s="4"/>
      <c r="E88" s="29"/>
      <c r="F88" s="29"/>
      <c r="G88" s="29"/>
      <c r="H88" s="6"/>
      <c r="I88" s="6"/>
      <c r="J88" s="6"/>
    </row>
    <row r="89" spans="1:10">
      <c r="A89" s="33"/>
      <c r="B89" s="27"/>
      <c r="C89" s="27"/>
      <c r="D89" s="4"/>
      <c r="E89" s="29"/>
      <c r="F89" s="29"/>
      <c r="G89" s="29"/>
      <c r="H89" s="6"/>
      <c r="I89" s="6"/>
      <c r="J89" s="6"/>
    </row>
    <row r="90" spans="1:10">
      <c r="A90" s="33"/>
      <c r="B90" s="27"/>
      <c r="C90" s="27"/>
      <c r="D90" s="4"/>
      <c r="E90" s="29"/>
      <c r="F90" s="29"/>
      <c r="G90" s="29"/>
      <c r="H90" s="6"/>
      <c r="I90" s="6"/>
      <c r="J90" s="6"/>
    </row>
    <row r="91" spans="1:10">
      <c r="A91" s="33"/>
      <c r="B91" s="27"/>
      <c r="C91" s="27"/>
      <c r="D91" s="4"/>
      <c r="E91" s="29"/>
      <c r="F91" s="29"/>
      <c r="G91" s="29"/>
      <c r="H91" s="6"/>
      <c r="I91" s="6"/>
      <c r="J91" s="6"/>
    </row>
    <row r="92" spans="1:10">
      <c r="A92" s="33"/>
      <c r="B92" s="27"/>
      <c r="C92" s="27"/>
      <c r="D92" s="4"/>
      <c r="E92" s="29"/>
      <c r="F92" s="29"/>
      <c r="G92" s="29"/>
      <c r="H92" s="6"/>
      <c r="I92" s="6"/>
      <c r="J92" s="6"/>
    </row>
    <row r="93" spans="1:10">
      <c r="A93" s="33"/>
      <c r="B93" s="27"/>
      <c r="C93" s="27"/>
      <c r="D93" s="4"/>
      <c r="E93" s="29"/>
      <c r="F93" s="29"/>
      <c r="G93" s="29"/>
      <c r="H93" s="6"/>
      <c r="I93" s="6"/>
      <c r="J93" s="6"/>
    </row>
    <row r="94" spans="1:10">
      <c r="A94" s="33"/>
      <c r="B94" s="27"/>
      <c r="C94" s="27"/>
      <c r="D94" s="4"/>
      <c r="E94" s="29"/>
      <c r="F94" s="29"/>
      <c r="G94" s="29"/>
      <c r="H94" s="6"/>
      <c r="I94" s="6"/>
      <c r="J94" s="6"/>
    </row>
    <row r="95" spans="1:10">
      <c r="A95" s="33"/>
      <c r="B95" s="27"/>
      <c r="C95" s="27"/>
      <c r="D95" s="4"/>
      <c r="E95" s="29"/>
      <c r="F95" s="29"/>
      <c r="G95" s="29"/>
      <c r="H95" s="6"/>
      <c r="I95" s="6"/>
      <c r="J95" s="6"/>
    </row>
    <row r="96" spans="1:10">
      <c r="A96" s="33"/>
      <c r="B96" s="27"/>
      <c r="C96" s="27"/>
      <c r="D96" s="4"/>
      <c r="E96" s="29"/>
      <c r="F96" s="29"/>
      <c r="G96" s="29"/>
      <c r="H96" s="6"/>
      <c r="I96" s="6"/>
      <c r="J96" s="6"/>
    </row>
    <row r="97" spans="1:10">
      <c r="A97" s="33"/>
      <c r="B97" s="27"/>
      <c r="C97" s="27"/>
      <c r="D97" s="4"/>
      <c r="E97" s="29"/>
      <c r="F97" s="29"/>
      <c r="G97" s="29"/>
      <c r="H97" s="6"/>
      <c r="I97" s="6"/>
      <c r="J97" s="6"/>
    </row>
    <row r="98" spans="1:10">
      <c r="A98" s="33"/>
      <c r="B98" s="27"/>
      <c r="C98" s="27"/>
      <c r="D98" s="4"/>
      <c r="E98" s="29"/>
      <c r="F98" s="29"/>
      <c r="G98" s="29"/>
      <c r="H98" s="6"/>
      <c r="I98" s="6"/>
      <c r="J98" s="6"/>
    </row>
    <row r="99" spans="1:10">
      <c r="A99" s="33"/>
      <c r="B99" s="27"/>
      <c r="C99" s="27"/>
      <c r="D99" s="4"/>
      <c r="E99" s="29"/>
      <c r="F99" s="29"/>
      <c r="G99" s="29"/>
      <c r="H99" s="6"/>
      <c r="I99" s="6"/>
      <c r="J99" s="6"/>
    </row>
    <row r="100" spans="1:10">
      <c r="A100" s="33"/>
      <c r="B100" s="27"/>
      <c r="C100" s="27"/>
      <c r="D100" s="4"/>
      <c r="E100" s="29"/>
      <c r="F100" s="29"/>
      <c r="G100" s="29"/>
      <c r="H100" s="6"/>
      <c r="I100" s="6"/>
      <c r="J100" s="6"/>
    </row>
    <row r="101" spans="1:10">
      <c r="A101" s="33"/>
      <c r="B101" s="27"/>
      <c r="C101" s="27"/>
      <c r="D101" s="4"/>
      <c r="E101" s="29"/>
      <c r="F101" s="29"/>
      <c r="G101" s="29"/>
      <c r="H101" s="6"/>
      <c r="I101" s="6"/>
      <c r="J101" s="6"/>
    </row>
    <row r="102" spans="1:10">
      <c r="A102" s="33"/>
      <c r="B102" s="27"/>
      <c r="C102" s="27"/>
      <c r="D102" s="4"/>
      <c r="E102" s="29"/>
      <c r="F102" s="29"/>
      <c r="G102" s="29"/>
      <c r="H102" s="6"/>
      <c r="I102" s="6"/>
      <c r="J102" s="6"/>
    </row>
    <row r="103" spans="1:10">
      <c r="A103" s="33"/>
      <c r="B103" s="27"/>
      <c r="C103" s="27"/>
      <c r="D103" s="4"/>
      <c r="E103" s="29"/>
      <c r="F103" s="29"/>
      <c r="G103" s="29"/>
      <c r="H103" s="6"/>
      <c r="I103" s="6"/>
      <c r="J103" s="6"/>
    </row>
    <row r="104" spans="1:10">
      <c r="A104" s="33"/>
      <c r="B104" s="27"/>
      <c r="C104" s="27"/>
      <c r="D104" s="4"/>
      <c r="E104" s="29"/>
      <c r="F104" s="29"/>
      <c r="G104" s="29"/>
      <c r="H104" s="6"/>
      <c r="I104" s="6"/>
      <c r="J104" s="6"/>
    </row>
    <row r="105" spans="1:10">
      <c r="A105" s="33"/>
      <c r="B105" s="27"/>
      <c r="C105" s="27"/>
      <c r="D105" s="4"/>
      <c r="E105" s="29"/>
      <c r="F105" s="29"/>
      <c r="G105" s="29"/>
      <c r="H105" s="6"/>
      <c r="I105" s="6"/>
      <c r="J105" s="6"/>
    </row>
    <row r="106" spans="1:10">
      <c r="A106" s="33"/>
      <c r="B106" s="27"/>
      <c r="C106" s="27"/>
      <c r="D106" s="4"/>
      <c r="E106" s="29"/>
      <c r="F106" s="29"/>
      <c r="G106" s="29"/>
      <c r="H106" s="6"/>
      <c r="I106" s="6"/>
      <c r="J106" s="6"/>
    </row>
    <row r="107" spans="1:10">
      <c r="A107" s="33"/>
      <c r="B107" s="27"/>
      <c r="C107" s="27"/>
      <c r="D107" s="4"/>
      <c r="E107" s="42"/>
      <c r="F107" s="42"/>
      <c r="G107" s="42"/>
      <c r="H107" s="6"/>
      <c r="I107" s="6"/>
      <c r="J107" s="6"/>
    </row>
    <row r="108" spans="1:10">
      <c r="A108" s="33"/>
      <c r="B108" s="27"/>
      <c r="C108" s="27"/>
      <c r="D108" s="4"/>
      <c r="E108" s="29"/>
      <c r="F108" s="29"/>
      <c r="G108" s="29"/>
      <c r="H108" s="6"/>
      <c r="I108" s="6"/>
      <c r="J108" s="6"/>
    </row>
    <row r="109" spans="1:10">
      <c r="A109" s="33"/>
      <c r="B109" s="27"/>
      <c r="C109" s="27"/>
      <c r="D109" s="4"/>
      <c r="E109" s="32"/>
      <c r="F109" s="32"/>
      <c r="G109" s="32"/>
      <c r="H109" s="6"/>
      <c r="I109" s="6"/>
      <c r="J109" s="6"/>
    </row>
    <row r="110" spans="1:10">
      <c r="A110" s="33"/>
      <c r="B110" s="27"/>
      <c r="C110" s="27"/>
      <c r="D110" s="4"/>
      <c r="E110" s="29"/>
      <c r="F110" s="29"/>
      <c r="G110" s="29"/>
      <c r="H110" s="6"/>
      <c r="I110" s="6"/>
      <c r="J110" s="6"/>
    </row>
    <row r="111" spans="1:10">
      <c r="A111" s="33"/>
      <c r="B111" s="27"/>
      <c r="C111" s="27"/>
      <c r="D111" s="4"/>
      <c r="E111" s="29"/>
      <c r="F111" s="29"/>
      <c r="G111" s="29"/>
      <c r="H111" s="6"/>
      <c r="I111" s="6"/>
      <c r="J111" s="6"/>
    </row>
    <row r="112" spans="1:10">
      <c r="A112" s="33"/>
      <c r="B112" s="27"/>
      <c r="C112" s="27"/>
      <c r="D112" s="4"/>
      <c r="E112" s="29"/>
      <c r="F112" s="29"/>
      <c r="G112" s="29"/>
      <c r="H112" s="6"/>
      <c r="I112" s="6"/>
      <c r="J112" s="6"/>
    </row>
    <row r="113" spans="1:10">
      <c r="A113" s="33"/>
      <c r="B113" s="27"/>
      <c r="C113" s="27"/>
      <c r="D113" s="4"/>
      <c r="E113" s="29"/>
      <c r="F113" s="29"/>
      <c r="G113" s="29"/>
      <c r="H113" s="6"/>
      <c r="I113" s="6"/>
      <c r="J113" s="6"/>
    </row>
    <row r="114" spans="1:10">
      <c r="A114" s="33"/>
      <c r="B114" s="27"/>
      <c r="C114" s="27"/>
      <c r="D114" s="4"/>
      <c r="E114" s="29"/>
      <c r="F114" s="29"/>
      <c r="G114" s="29"/>
      <c r="H114" s="6"/>
      <c r="I114" s="6"/>
      <c r="J114" s="6"/>
    </row>
    <row r="115" spans="1:10">
      <c r="A115" s="33"/>
      <c r="B115" s="27"/>
      <c r="C115" s="27"/>
      <c r="D115" s="4"/>
      <c r="E115" s="29"/>
      <c r="F115" s="29"/>
      <c r="G115" s="29"/>
      <c r="H115" s="6"/>
      <c r="I115" s="6"/>
      <c r="J115" s="6"/>
    </row>
    <row r="116" spans="1:10">
      <c r="A116" s="33"/>
      <c r="B116" s="27"/>
      <c r="C116" s="27"/>
      <c r="D116" s="4"/>
      <c r="E116" s="29"/>
      <c r="F116" s="29"/>
      <c r="G116" s="29"/>
      <c r="H116" s="6"/>
      <c r="I116" s="6"/>
      <c r="J116" s="6"/>
    </row>
    <row r="117" spans="1:10">
      <c r="A117" s="43"/>
      <c r="B117" s="43"/>
      <c r="C117" s="43"/>
      <c r="D117" s="43"/>
      <c r="E117" s="43"/>
      <c r="F117" s="43"/>
      <c r="G117" s="43"/>
      <c r="H117" s="45"/>
      <c r="I117" s="45"/>
      <c r="J117" s="45"/>
    </row>
    <row r="118" spans="1:10">
      <c r="A118" s="27"/>
      <c r="B118" s="27"/>
      <c r="C118" s="27"/>
      <c r="D118" s="43"/>
      <c r="E118" s="43"/>
      <c r="F118" s="43"/>
      <c r="G118" s="43"/>
      <c r="H118" s="43"/>
      <c r="I118" s="43"/>
      <c r="J118" s="43"/>
    </row>
    <row r="119" spans="1:10">
      <c r="A119" s="27"/>
      <c r="B119" s="27"/>
      <c r="C119" s="27"/>
      <c r="D119" s="43"/>
      <c r="E119" s="43"/>
      <c r="F119" s="43"/>
      <c r="G119" s="43"/>
      <c r="H119" s="43"/>
      <c r="I119" s="43"/>
      <c r="J119" s="43"/>
    </row>
    <row r="120" spans="1:10">
      <c r="A120" s="27"/>
      <c r="B120" s="27"/>
      <c r="C120" s="27"/>
      <c r="D120" s="43"/>
      <c r="E120" s="43"/>
      <c r="F120" s="43"/>
      <c r="G120" s="43"/>
      <c r="H120" s="43"/>
      <c r="I120" s="43"/>
      <c r="J120" s="43"/>
    </row>
    <row r="121" spans="1:10">
      <c r="A121" s="27"/>
      <c r="B121" s="27"/>
      <c r="C121" s="27"/>
      <c r="D121" s="43"/>
      <c r="E121" s="43"/>
      <c r="F121" s="43"/>
      <c r="G121" s="43"/>
      <c r="H121" s="43"/>
      <c r="I121" s="43"/>
      <c r="J121" s="43"/>
    </row>
    <row r="144" spans="8:10">
      <c r="H144" s="3"/>
      <c r="I144" s="3"/>
      <c r="J144" s="3"/>
    </row>
  </sheetData>
  <mergeCells count="11">
    <mergeCell ref="D27:I27"/>
    <mergeCell ref="I2:I3"/>
    <mergeCell ref="J1:J3"/>
    <mergeCell ref="H2:H3"/>
    <mergeCell ref="A2:A3"/>
    <mergeCell ref="B2:B3"/>
    <mergeCell ref="C2:C3"/>
    <mergeCell ref="D2:D3"/>
    <mergeCell ref="E2:E3"/>
    <mergeCell ref="F2:G2"/>
    <mergeCell ref="A1:I1"/>
  </mergeCells>
  <hyperlinks>
    <hyperlink ref="J5" r:id="rId1"/>
    <hyperlink ref="J4" r:id="rId2"/>
    <hyperlink ref="J6" r:id="rId3"/>
    <hyperlink ref="J7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</hyperlinks>
  <printOptions horizontalCentered="1" verticalCentered="1"/>
  <pageMargins left="0" right="0" top="0" bottom="0" header="0" footer="0"/>
  <pageSetup paperSize="9" scale="75" orientation="landscape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1"/>
  <sheetViews>
    <sheetView tabSelected="1" workbookViewId="0">
      <selection activeCell="L7" sqref="L7"/>
    </sheetView>
  </sheetViews>
  <sheetFormatPr baseColWidth="10" defaultColWidth="11.375" defaultRowHeight="10.9"/>
  <cols>
    <col min="1" max="1" width="12" style="5" bestFit="1" customWidth="1"/>
    <col min="2" max="2" width="14.125" style="5" customWidth="1"/>
    <col min="3" max="3" width="13.625" style="5" bestFit="1" customWidth="1"/>
    <col min="4" max="4" width="41.375" style="1" customWidth="1"/>
    <col min="5" max="5" width="27.375" style="1" customWidth="1"/>
    <col min="6" max="6" width="15.75" style="1" customWidth="1"/>
    <col min="7" max="7" width="15.625" style="1" customWidth="1"/>
    <col min="8" max="8" width="14.375" style="1" customWidth="1"/>
    <col min="9" max="9" width="22.125" style="1" customWidth="1"/>
    <col min="10" max="10" width="23.25" style="1" customWidth="1"/>
    <col min="11" max="16384" width="11.375" style="1"/>
  </cols>
  <sheetData>
    <row r="1" spans="1:15" ht="29.25" customHeight="1">
      <c r="A1" s="150" t="s">
        <v>44</v>
      </c>
      <c r="B1" s="150"/>
      <c r="C1" s="150"/>
      <c r="D1" s="150"/>
      <c r="E1" s="150"/>
      <c r="F1" s="150"/>
      <c r="G1" s="150"/>
      <c r="H1" s="150"/>
      <c r="I1" s="150"/>
      <c r="J1" s="143" t="s">
        <v>9</v>
      </c>
    </row>
    <row r="2" spans="1:15" ht="36.700000000000003" customHeight="1">
      <c r="A2" s="146" t="s">
        <v>0</v>
      </c>
      <c r="B2" s="142" t="s">
        <v>10</v>
      </c>
      <c r="C2" s="148" t="s">
        <v>1</v>
      </c>
      <c r="D2" s="149" t="s">
        <v>2</v>
      </c>
      <c r="E2" s="148" t="s">
        <v>3</v>
      </c>
      <c r="F2" s="148" t="s">
        <v>6</v>
      </c>
      <c r="G2" s="148"/>
      <c r="H2" s="142" t="s">
        <v>4</v>
      </c>
      <c r="I2" s="142" t="s">
        <v>8</v>
      </c>
      <c r="J2" s="144"/>
    </row>
    <row r="3" spans="1:15" ht="34.5" customHeight="1">
      <c r="A3" s="147"/>
      <c r="B3" s="142"/>
      <c r="C3" s="148"/>
      <c r="D3" s="149"/>
      <c r="E3" s="148"/>
      <c r="F3" s="18" t="s">
        <v>16</v>
      </c>
      <c r="G3" s="18" t="s">
        <v>7</v>
      </c>
      <c r="H3" s="142"/>
      <c r="I3" s="142"/>
      <c r="J3" s="145"/>
    </row>
    <row r="4" spans="1:15" ht="64.55">
      <c r="A4" s="8" t="s">
        <v>17</v>
      </c>
      <c r="B4" s="61" t="s">
        <v>12</v>
      </c>
      <c r="C4" s="61" t="s">
        <v>18</v>
      </c>
      <c r="D4" s="61" t="s">
        <v>19</v>
      </c>
      <c r="E4" s="49" t="s">
        <v>20</v>
      </c>
      <c r="F4" s="46">
        <v>750000</v>
      </c>
      <c r="G4" s="46">
        <v>750000</v>
      </c>
      <c r="H4" s="10">
        <v>45854</v>
      </c>
      <c r="I4" s="51">
        <v>6</v>
      </c>
      <c r="J4" s="52" t="s">
        <v>124</v>
      </c>
    </row>
    <row r="5" spans="1:15" ht="64.55">
      <c r="A5" s="11" t="s">
        <v>21</v>
      </c>
      <c r="B5" s="11" t="s">
        <v>12</v>
      </c>
      <c r="C5" s="11" t="s">
        <v>18</v>
      </c>
      <c r="D5" s="11" t="s">
        <v>22</v>
      </c>
      <c r="E5" s="16" t="s">
        <v>23</v>
      </c>
      <c r="F5" s="12">
        <v>193636.35</v>
      </c>
      <c r="G5" s="12">
        <v>193636.35</v>
      </c>
      <c r="H5" s="62">
        <v>45716</v>
      </c>
      <c r="I5" s="13">
        <v>1</v>
      </c>
      <c r="J5" s="63" t="s">
        <v>125</v>
      </c>
      <c r="N5" s="17"/>
      <c r="O5" s="17"/>
    </row>
    <row r="6" spans="1:15" ht="64.55">
      <c r="A6" s="11" t="s">
        <v>27</v>
      </c>
      <c r="B6" s="14" t="s">
        <v>28</v>
      </c>
      <c r="C6" s="14" t="s">
        <v>13</v>
      </c>
      <c r="D6" s="11" t="s">
        <v>30</v>
      </c>
      <c r="E6" s="16" t="s">
        <v>29</v>
      </c>
      <c r="F6" s="12">
        <v>6055804.6299999999</v>
      </c>
      <c r="G6" s="12">
        <v>6055804.6299999999</v>
      </c>
      <c r="H6" s="62">
        <v>45751</v>
      </c>
      <c r="I6" s="13">
        <v>3</v>
      </c>
      <c r="J6" s="64" t="s">
        <v>127</v>
      </c>
      <c r="M6" s="17"/>
    </row>
    <row r="7" spans="1:15" s="2" customFormat="1" ht="64.55">
      <c r="A7" s="65" t="s">
        <v>107</v>
      </c>
      <c r="B7" s="65" t="s">
        <v>12</v>
      </c>
      <c r="C7" s="81" t="s">
        <v>13</v>
      </c>
      <c r="D7" s="65" t="s">
        <v>113</v>
      </c>
      <c r="E7" s="20" t="s">
        <v>120</v>
      </c>
      <c r="F7" s="82">
        <v>2185950.4132231404</v>
      </c>
      <c r="G7" s="82">
        <v>2185950.4132231404</v>
      </c>
      <c r="H7" s="83">
        <v>45916</v>
      </c>
      <c r="I7" s="22">
        <v>2</v>
      </c>
      <c r="J7" s="84" t="s">
        <v>137</v>
      </c>
    </row>
    <row r="8" spans="1:15" s="2" customFormat="1" ht="64.55">
      <c r="A8" s="65" t="s">
        <v>11</v>
      </c>
      <c r="B8" s="65" t="s">
        <v>12</v>
      </c>
      <c r="C8" s="65" t="s">
        <v>13</v>
      </c>
      <c r="D8" s="65" t="s">
        <v>15</v>
      </c>
      <c r="E8" s="20" t="s">
        <v>14</v>
      </c>
      <c r="F8" s="82">
        <v>289256.19834710745</v>
      </c>
      <c r="G8" s="82">
        <v>289256.19834710745</v>
      </c>
      <c r="H8" s="83">
        <v>45496</v>
      </c>
      <c r="I8" s="22">
        <v>1</v>
      </c>
      <c r="J8" s="84" t="s">
        <v>123</v>
      </c>
    </row>
    <row r="9" spans="1:15" s="2" customFormat="1" ht="64.55">
      <c r="A9" s="65" t="s">
        <v>31</v>
      </c>
      <c r="B9" s="65" t="s">
        <v>12</v>
      </c>
      <c r="C9" s="65" t="s">
        <v>18</v>
      </c>
      <c r="D9" s="65" t="s">
        <v>32</v>
      </c>
      <c r="E9" s="20" t="s">
        <v>20</v>
      </c>
      <c r="F9" s="82">
        <v>50578.51</v>
      </c>
      <c r="G9" s="82">
        <v>50578.51</v>
      </c>
      <c r="H9" s="83">
        <v>45463</v>
      </c>
      <c r="I9" s="22">
        <v>3</v>
      </c>
      <c r="J9" s="84" t="s">
        <v>128</v>
      </c>
    </row>
    <row r="10" spans="1:15" s="2" customFormat="1" ht="64.55">
      <c r="A10" s="65" t="s">
        <v>39</v>
      </c>
      <c r="B10" s="65" t="s">
        <v>12</v>
      </c>
      <c r="C10" s="65" t="s">
        <v>18</v>
      </c>
      <c r="D10" s="65" t="s">
        <v>40</v>
      </c>
      <c r="E10" s="20" t="s">
        <v>41</v>
      </c>
      <c r="F10" s="82">
        <v>74380.160000000003</v>
      </c>
      <c r="G10" s="82">
        <v>74380.160000000003</v>
      </c>
      <c r="H10" s="83">
        <v>45468</v>
      </c>
      <c r="I10" s="22">
        <v>8</v>
      </c>
      <c r="J10" s="84" t="s">
        <v>131</v>
      </c>
    </row>
    <row r="11" spans="1:15" s="2" customFormat="1" ht="64.55">
      <c r="A11" s="65" t="s">
        <v>105</v>
      </c>
      <c r="B11" s="65" t="s">
        <v>12</v>
      </c>
      <c r="C11" s="81" t="s">
        <v>13</v>
      </c>
      <c r="D11" s="65" t="s">
        <v>111</v>
      </c>
      <c r="E11" s="20" t="s">
        <v>118</v>
      </c>
      <c r="F11" s="82">
        <v>80000</v>
      </c>
      <c r="G11" s="82">
        <v>80000</v>
      </c>
      <c r="H11" s="83">
        <v>45373</v>
      </c>
      <c r="I11" s="22">
        <v>2</v>
      </c>
      <c r="J11" s="84" t="s">
        <v>135</v>
      </c>
      <c r="M11" s="85"/>
      <c r="N11" s="85"/>
    </row>
    <row r="12" spans="1:15" s="2" customFormat="1" ht="28.55">
      <c r="A12" s="65" t="s">
        <v>109</v>
      </c>
      <c r="B12" s="65" t="s">
        <v>12</v>
      </c>
      <c r="C12" s="81" t="s">
        <v>13</v>
      </c>
      <c r="D12" s="65" t="s">
        <v>115</v>
      </c>
      <c r="E12" s="20" t="s">
        <v>122</v>
      </c>
      <c r="F12" s="82">
        <v>690909.09090909082</v>
      </c>
      <c r="G12" s="82">
        <v>690909.09090909082</v>
      </c>
      <c r="H12" s="83">
        <v>45323</v>
      </c>
      <c r="I12" s="22"/>
      <c r="J12" s="86"/>
      <c r="N12" s="85"/>
    </row>
    <row r="13" spans="1:15" s="2" customFormat="1" ht="99.85">
      <c r="A13" s="65" t="s">
        <v>200</v>
      </c>
      <c r="B13" s="65" t="s">
        <v>12</v>
      </c>
      <c r="C13" s="81" t="s">
        <v>18</v>
      </c>
      <c r="D13" s="87" t="s">
        <v>159</v>
      </c>
      <c r="E13" s="20" t="s">
        <v>160</v>
      </c>
      <c r="F13" s="82">
        <v>154970</v>
      </c>
      <c r="G13" s="82">
        <v>206611.57</v>
      </c>
      <c r="H13" s="83">
        <v>45426</v>
      </c>
      <c r="I13" s="22">
        <v>3</v>
      </c>
      <c r="J13" s="88" t="s">
        <v>161</v>
      </c>
      <c r="N13" s="85"/>
    </row>
    <row r="14" spans="1:15" s="2" customFormat="1" ht="64.55">
      <c r="A14" s="65" t="s">
        <v>24</v>
      </c>
      <c r="B14" s="65" t="s">
        <v>12</v>
      </c>
      <c r="C14" s="65" t="s">
        <v>18</v>
      </c>
      <c r="D14" s="65" t="s">
        <v>25</v>
      </c>
      <c r="E14" s="20" t="s">
        <v>26</v>
      </c>
      <c r="F14" s="82">
        <v>1216528.92</v>
      </c>
      <c r="G14" s="82">
        <v>1216528.92</v>
      </c>
      <c r="H14" s="83">
        <v>45118</v>
      </c>
      <c r="I14" s="22">
        <v>1</v>
      </c>
      <c r="J14" s="89" t="s">
        <v>126</v>
      </c>
      <c r="N14" s="85"/>
    </row>
    <row r="15" spans="1:15" s="2" customFormat="1" ht="64.55">
      <c r="A15" s="65" t="s">
        <v>108</v>
      </c>
      <c r="B15" s="65" t="s">
        <v>12</v>
      </c>
      <c r="C15" s="81" t="s">
        <v>13</v>
      </c>
      <c r="D15" s="65" t="s">
        <v>114</v>
      </c>
      <c r="E15" s="20" t="s">
        <v>121</v>
      </c>
      <c r="F15" s="82">
        <v>148760.3305785124</v>
      </c>
      <c r="G15" s="82">
        <v>148760.3305785124</v>
      </c>
      <c r="H15" s="83">
        <v>45245</v>
      </c>
      <c r="I15" s="22">
        <v>5</v>
      </c>
      <c r="J15" s="84" t="s">
        <v>138</v>
      </c>
      <c r="N15" s="85"/>
    </row>
    <row r="16" spans="1:15" s="2" customFormat="1" ht="71.349999999999994">
      <c r="A16" s="65" t="s">
        <v>195</v>
      </c>
      <c r="B16" s="65" t="s">
        <v>12</v>
      </c>
      <c r="C16" s="81" t="s">
        <v>13</v>
      </c>
      <c r="D16" s="87" t="s">
        <v>193</v>
      </c>
      <c r="E16" s="20" t="s">
        <v>196</v>
      </c>
      <c r="F16" s="82">
        <f>5055262+1364451.21</f>
        <v>6419713.21</v>
      </c>
      <c r="G16" s="82">
        <f>5055262+1364451.21</f>
        <v>6419713.21</v>
      </c>
      <c r="H16" s="83">
        <v>44988</v>
      </c>
      <c r="I16" s="22">
        <v>1</v>
      </c>
      <c r="J16" s="84" t="s">
        <v>194</v>
      </c>
      <c r="N16" s="85"/>
    </row>
    <row r="17" spans="1:14" s="2" customFormat="1" ht="64.55">
      <c r="A17" s="65" t="s">
        <v>188</v>
      </c>
      <c r="B17" s="81" t="s">
        <v>5</v>
      </c>
      <c r="C17" s="81" t="s">
        <v>13</v>
      </c>
      <c r="D17" s="87" t="s">
        <v>191</v>
      </c>
      <c r="E17" s="20" t="s">
        <v>190</v>
      </c>
      <c r="F17" s="20">
        <v>4545454.54</v>
      </c>
      <c r="G17" s="82">
        <v>4545454.54</v>
      </c>
      <c r="H17" s="83">
        <v>44832</v>
      </c>
      <c r="I17" s="22">
        <v>1</v>
      </c>
      <c r="J17" s="84" t="s">
        <v>189</v>
      </c>
      <c r="N17" s="85"/>
    </row>
    <row r="18" spans="1:14" s="2" customFormat="1" ht="64.55">
      <c r="A18" s="65" t="s">
        <v>103</v>
      </c>
      <c r="B18" s="65" t="s">
        <v>12</v>
      </c>
      <c r="C18" s="81" t="s">
        <v>13</v>
      </c>
      <c r="D18" s="87" t="s">
        <v>192</v>
      </c>
      <c r="E18" s="20" t="s">
        <v>116</v>
      </c>
      <c r="F18" s="82">
        <v>699173.55</v>
      </c>
      <c r="G18" s="82">
        <v>699173.55</v>
      </c>
      <c r="H18" s="83">
        <v>44805</v>
      </c>
      <c r="I18" s="22">
        <v>2</v>
      </c>
      <c r="J18" s="84" t="s">
        <v>133</v>
      </c>
      <c r="N18" s="85"/>
    </row>
    <row r="19" spans="1:14" s="2" customFormat="1" ht="64.55">
      <c r="A19" s="65" t="s">
        <v>33</v>
      </c>
      <c r="B19" s="65" t="s">
        <v>12</v>
      </c>
      <c r="C19" s="65" t="s">
        <v>18</v>
      </c>
      <c r="D19" s="65" t="s">
        <v>34</v>
      </c>
      <c r="E19" s="20" t="s">
        <v>35</v>
      </c>
      <c r="F19" s="82">
        <v>333884.28000000003</v>
      </c>
      <c r="G19" s="82">
        <v>333884.3</v>
      </c>
      <c r="H19" s="83">
        <v>44439</v>
      </c>
      <c r="I19" s="22">
        <v>2</v>
      </c>
      <c r="J19" s="84" t="s">
        <v>129</v>
      </c>
      <c r="N19" s="85"/>
    </row>
    <row r="20" spans="1:14" s="2" customFormat="1" ht="64.55">
      <c r="A20" s="65" t="s">
        <v>36</v>
      </c>
      <c r="B20" s="65" t="s">
        <v>12</v>
      </c>
      <c r="C20" s="65" t="s">
        <v>18</v>
      </c>
      <c r="D20" s="65" t="s">
        <v>37</v>
      </c>
      <c r="E20" s="20" t="s">
        <v>38</v>
      </c>
      <c r="F20" s="82">
        <v>3758666.63</v>
      </c>
      <c r="G20" s="82">
        <v>3758666.63</v>
      </c>
      <c r="H20" s="83">
        <v>44215</v>
      </c>
      <c r="I20" s="22">
        <v>12</v>
      </c>
      <c r="J20" s="84" t="s">
        <v>130</v>
      </c>
    </row>
    <row r="21" spans="1:14" s="2" customFormat="1" ht="64.55">
      <c r="A21" s="65" t="s">
        <v>42</v>
      </c>
      <c r="B21" s="65" t="s">
        <v>12</v>
      </c>
      <c r="C21" s="65" t="s">
        <v>18</v>
      </c>
      <c r="D21" s="65" t="s">
        <v>43</v>
      </c>
      <c r="E21" s="20" t="s">
        <v>20</v>
      </c>
      <c r="F21" s="82">
        <v>371900.83</v>
      </c>
      <c r="G21" s="82">
        <v>371900.83</v>
      </c>
      <c r="H21" s="83">
        <v>44203</v>
      </c>
      <c r="I21" s="22">
        <v>2</v>
      </c>
      <c r="J21" s="84" t="s">
        <v>132</v>
      </c>
    </row>
    <row r="22" spans="1:14" s="2" customFormat="1" ht="64.55">
      <c r="A22" s="65" t="s">
        <v>106</v>
      </c>
      <c r="B22" s="65" t="s">
        <v>12</v>
      </c>
      <c r="C22" s="81" t="s">
        <v>13</v>
      </c>
      <c r="D22" s="65" t="s">
        <v>112</v>
      </c>
      <c r="E22" s="20" t="s">
        <v>119</v>
      </c>
      <c r="F22" s="82">
        <v>4490969.0082644634</v>
      </c>
      <c r="G22" s="82">
        <v>4490969.0082644634</v>
      </c>
      <c r="H22" s="83">
        <v>44250</v>
      </c>
      <c r="I22" s="22">
        <v>13</v>
      </c>
      <c r="J22" s="84" t="s">
        <v>136</v>
      </c>
    </row>
    <row r="23" spans="1:14" s="2" customFormat="1" ht="85.6">
      <c r="A23" s="65" t="s">
        <v>162</v>
      </c>
      <c r="B23" s="65" t="s">
        <v>12</v>
      </c>
      <c r="C23" s="81" t="s">
        <v>202</v>
      </c>
      <c r="D23" s="90" t="s">
        <v>163</v>
      </c>
      <c r="E23" s="20" t="s">
        <v>164</v>
      </c>
      <c r="F23" s="82">
        <v>115289.25</v>
      </c>
      <c r="G23" s="82">
        <v>153719</v>
      </c>
      <c r="H23" s="83">
        <v>44504</v>
      </c>
      <c r="I23" s="22">
        <v>7</v>
      </c>
      <c r="J23" s="84" t="s">
        <v>165</v>
      </c>
    </row>
    <row r="24" spans="1:14" s="2" customFormat="1" ht="64.55">
      <c r="A24" s="65" t="s">
        <v>104</v>
      </c>
      <c r="B24" s="65" t="s">
        <v>12</v>
      </c>
      <c r="C24" s="81" t="s">
        <v>13</v>
      </c>
      <c r="D24" s="65" t="s">
        <v>110</v>
      </c>
      <c r="E24" s="20" t="s">
        <v>117</v>
      </c>
      <c r="F24" s="82">
        <v>190909.1</v>
      </c>
      <c r="G24" s="82">
        <v>190909.1</v>
      </c>
      <c r="H24" s="83">
        <v>44094</v>
      </c>
      <c r="I24" s="22">
        <v>1</v>
      </c>
      <c r="J24" s="84" t="s">
        <v>134</v>
      </c>
    </row>
    <row r="25" spans="1:14" s="2" customFormat="1" ht="64.55">
      <c r="A25" s="65" t="s">
        <v>167</v>
      </c>
      <c r="B25" s="65" t="s">
        <v>12</v>
      </c>
      <c r="C25" s="81" t="s">
        <v>18</v>
      </c>
      <c r="D25" s="87" t="s">
        <v>166</v>
      </c>
      <c r="E25" s="20" t="s">
        <v>168</v>
      </c>
      <c r="F25" s="82">
        <v>214000</v>
      </c>
      <c r="G25" s="82">
        <v>214000</v>
      </c>
      <c r="H25" s="83">
        <v>43902</v>
      </c>
      <c r="I25" s="22">
        <v>4</v>
      </c>
      <c r="J25" s="84" t="s">
        <v>169</v>
      </c>
    </row>
    <row r="26" spans="1:14" s="2" customFormat="1" ht="77.45">
      <c r="A26" s="65" t="s">
        <v>171</v>
      </c>
      <c r="B26" s="65" t="s">
        <v>12</v>
      </c>
      <c r="C26" s="81" t="s">
        <v>203</v>
      </c>
      <c r="D26" s="87" t="s">
        <v>172</v>
      </c>
      <c r="E26" s="20" t="s">
        <v>120</v>
      </c>
      <c r="F26" s="82">
        <v>9570208.0999999996</v>
      </c>
      <c r="G26" s="82">
        <v>9570208.0999999996</v>
      </c>
      <c r="H26" s="83">
        <v>44097</v>
      </c>
      <c r="I26" s="22">
        <v>6</v>
      </c>
      <c r="J26" s="91" t="s">
        <v>170</v>
      </c>
    </row>
    <row r="27" spans="1:14" s="2" customFormat="1" ht="64.55">
      <c r="A27" s="65" t="s">
        <v>173</v>
      </c>
      <c r="B27" s="65" t="s">
        <v>12</v>
      </c>
      <c r="C27" s="81" t="s">
        <v>13</v>
      </c>
      <c r="D27" s="92" t="s">
        <v>174</v>
      </c>
      <c r="E27" s="20" t="s">
        <v>175</v>
      </c>
      <c r="F27" s="82">
        <v>312396.7</v>
      </c>
      <c r="G27" s="82">
        <v>312396.7</v>
      </c>
      <c r="H27" s="83">
        <v>44148</v>
      </c>
      <c r="I27" s="22">
        <v>5</v>
      </c>
      <c r="J27" s="84" t="s">
        <v>176</v>
      </c>
    </row>
    <row r="28" spans="1:14" s="2" customFormat="1" ht="64.55">
      <c r="A28" s="65" t="s">
        <v>104</v>
      </c>
      <c r="B28" s="65" t="s">
        <v>12</v>
      </c>
      <c r="C28" s="81" t="s">
        <v>13</v>
      </c>
      <c r="D28" s="87" t="s">
        <v>177</v>
      </c>
      <c r="E28" s="20" t="s">
        <v>178</v>
      </c>
      <c r="F28" s="82">
        <v>190909.1</v>
      </c>
      <c r="G28" s="82">
        <v>190909.1</v>
      </c>
      <c r="H28" s="83">
        <v>44103</v>
      </c>
      <c r="I28" s="22">
        <v>1</v>
      </c>
      <c r="J28" s="84" t="s">
        <v>134</v>
      </c>
    </row>
    <row r="29" spans="1:14" s="2" customFormat="1" ht="64.55">
      <c r="A29" s="93" t="s">
        <v>181</v>
      </c>
      <c r="B29" s="65" t="s">
        <v>12</v>
      </c>
      <c r="C29" s="94" t="s">
        <v>13</v>
      </c>
      <c r="D29" s="95" t="s">
        <v>179</v>
      </c>
      <c r="E29" s="96" t="s">
        <v>180</v>
      </c>
      <c r="F29" s="97">
        <v>2644628.1</v>
      </c>
      <c r="G29" s="97">
        <v>2644628.1</v>
      </c>
      <c r="H29" s="19">
        <v>44097</v>
      </c>
      <c r="I29" s="98">
        <v>9</v>
      </c>
      <c r="J29" s="99" t="s">
        <v>182</v>
      </c>
    </row>
    <row r="30" spans="1:14" s="2" customFormat="1" ht="29.25" thickBot="1">
      <c r="A30" s="93" t="s">
        <v>201</v>
      </c>
      <c r="B30" s="94" t="s">
        <v>12</v>
      </c>
      <c r="C30" s="94" t="s">
        <v>18</v>
      </c>
      <c r="D30" s="100" t="s">
        <v>211</v>
      </c>
      <c r="E30" s="101" t="s">
        <v>41</v>
      </c>
      <c r="F30" s="102">
        <v>80043.539999999994</v>
      </c>
      <c r="G30" s="102">
        <f>180000/1.21</f>
        <v>148760.3305785124</v>
      </c>
      <c r="H30" s="103">
        <v>43187</v>
      </c>
      <c r="I30" s="104">
        <v>13</v>
      </c>
      <c r="J30" s="105"/>
    </row>
    <row r="31" spans="1:14" s="2" customFormat="1" ht="22.6" customHeight="1" thickBot="1">
      <c r="A31" s="106"/>
      <c r="B31" s="107"/>
      <c r="C31" s="107"/>
      <c r="D31" s="108" t="s">
        <v>198</v>
      </c>
      <c r="E31" s="109"/>
      <c r="F31" s="110">
        <f>SUM(F4:F30)</f>
        <v>45828920.541322321</v>
      </c>
      <c r="G31" s="111"/>
      <c r="H31" s="112"/>
      <c r="I31" s="113"/>
      <c r="J31" s="114"/>
    </row>
    <row r="32" spans="1:14" s="2" customFormat="1">
      <c r="A32" s="115"/>
      <c r="B32" s="115"/>
      <c r="C32" s="115"/>
      <c r="D32" s="116"/>
      <c r="E32" s="117"/>
      <c r="F32" s="118"/>
      <c r="G32" s="119"/>
      <c r="H32" s="120"/>
      <c r="I32" s="121"/>
      <c r="J32" s="122"/>
    </row>
    <row r="33" spans="1:10" s="2" customFormat="1">
      <c r="A33" s="123"/>
      <c r="B33" s="115"/>
      <c r="C33" s="115"/>
      <c r="D33" s="124"/>
      <c r="E33" s="125"/>
      <c r="F33" s="126"/>
      <c r="G33" s="126"/>
      <c r="H33" s="127"/>
      <c r="I33" s="121"/>
      <c r="J33" s="121"/>
    </row>
    <row r="34" spans="1:10" s="2" customFormat="1" ht="11.55" thickBot="1">
      <c r="A34" s="115"/>
      <c r="B34" s="115"/>
      <c r="C34" s="115"/>
      <c r="D34" s="124"/>
      <c r="E34" s="125"/>
      <c r="F34" s="128"/>
      <c r="G34" s="121"/>
      <c r="H34" s="127"/>
      <c r="I34" s="121"/>
      <c r="J34" s="121"/>
    </row>
    <row r="35" spans="1:10" s="2" customFormat="1" ht="23.3" customHeight="1" thickBot="1">
      <c r="A35" s="115"/>
      <c r="B35" s="115"/>
      <c r="C35" s="115"/>
      <c r="D35" s="139" t="s">
        <v>197</v>
      </c>
      <c r="E35" s="140"/>
      <c r="F35" s="140"/>
      <c r="G35" s="140"/>
      <c r="H35" s="140"/>
      <c r="I35" s="141"/>
      <c r="J35" s="121"/>
    </row>
    <row r="36" spans="1:10" s="2" customFormat="1">
      <c r="A36" s="115"/>
      <c r="B36" s="115"/>
      <c r="C36" s="115"/>
      <c r="D36" s="124"/>
      <c r="E36" s="125"/>
      <c r="F36" s="128"/>
      <c r="G36" s="128"/>
      <c r="H36" s="127"/>
      <c r="I36" s="121"/>
      <c r="J36" s="121"/>
    </row>
    <row r="37" spans="1:10" s="2" customFormat="1">
      <c r="A37" s="123"/>
      <c r="B37" s="115"/>
      <c r="C37" s="115"/>
      <c r="D37" s="129"/>
      <c r="E37" s="125"/>
      <c r="F37" s="130"/>
      <c r="G37" s="128"/>
      <c r="H37" s="127"/>
      <c r="I37" s="121"/>
      <c r="J37" s="121"/>
    </row>
    <row r="38" spans="1:10" s="2" customFormat="1">
      <c r="A38" s="115"/>
      <c r="B38" s="115"/>
      <c r="C38" s="115"/>
      <c r="D38" s="116"/>
      <c r="E38" s="117"/>
      <c r="F38" s="131"/>
      <c r="G38" s="119"/>
      <c r="H38" s="120"/>
      <c r="I38" s="121"/>
      <c r="J38" s="121"/>
    </row>
    <row r="39" spans="1:10" s="2" customFormat="1">
      <c r="A39" s="115"/>
      <c r="B39" s="115"/>
      <c r="C39" s="115"/>
      <c r="D39" s="124"/>
      <c r="E39" s="125"/>
      <c r="F39" s="128"/>
      <c r="G39" s="128"/>
      <c r="H39" s="127"/>
      <c r="I39" s="121"/>
      <c r="J39" s="121"/>
    </row>
    <row r="40" spans="1:10" s="2" customFormat="1">
      <c r="A40" s="115"/>
      <c r="B40" s="115"/>
      <c r="C40" s="115"/>
      <c r="D40" s="124"/>
      <c r="E40" s="125"/>
      <c r="F40" s="128"/>
      <c r="G40" s="128"/>
      <c r="H40" s="127"/>
      <c r="I40" s="121"/>
      <c r="J40" s="121"/>
    </row>
    <row r="41" spans="1:10" s="2" customFormat="1">
      <c r="A41" s="115"/>
      <c r="B41" s="115"/>
      <c r="C41" s="115"/>
      <c r="D41" s="124"/>
      <c r="E41" s="125"/>
      <c r="F41" s="128"/>
      <c r="G41" s="128"/>
      <c r="H41" s="127"/>
      <c r="I41" s="121"/>
      <c r="J41" s="121"/>
    </row>
    <row r="42" spans="1:10" s="2" customFormat="1">
      <c r="A42" s="115"/>
      <c r="B42" s="115"/>
      <c r="C42" s="115"/>
      <c r="D42" s="124"/>
      <c r="E42" s="125"/>
      <c r="F42" s="132"/>
      <c r="G42" s="128"/>
      <c r="H42" s="127"/>
      <c r="I42" s="121"/>
      <c r="J42" s="121"/>
    </row>
    <row r="43" spans="1:10" s="2" customFormat="1">
      <c r="A43" s="115"/>
      <c r="B43" s="115"/>
      <c r="C43" s="115"/>
      <c r="D43" s="124"/>
      <c r="E43" s="125"/>
      <c r="F43" s="128"/>
      <c r="G43" s="128"/>
      <c r="H43" s="127"/>
      <c r="I43" s="121"/>
      <c r="J43" s="121"/>
    </row>
    <row r="44" spans="1:10" s="2" customFormat="1">
      <c r="A44" s="123"/>
      <c r="B44" s="115"/>
      <c r="C44" s="115"/>
      <c r="D44" s="124"/>
      <c r="E44" s="125"/>
      <c r="F44" s="128"/>
      <c r="G44" s="128"/>
      <c r="H44" s="127"/>
      <c r="I44" s="121"/>
      <c r="J44" s="121"/>
    </row>
    <row r="45" spans="1:10" s="2" customFormat="1">
      <c r="A45" s="123"/>
      <c r="B45" s="115"/>
      <c r="C45" s="115"/>
      <c r="D45" s="124"/>
      <c r="E45" s="125"/>
      <c r="F45" s="133">
        <f>F31-F17-F10-F7-F25-F16-F6</f>
        <v>26333617.588099185</v>
      </c>
      <c r="G45" s="128"/>
      <c r="H45" s="127"/>
      <c r="I45" s="121"/>
      <c r="J45" s="121"/>
    </row>
    <row r="46" spans="1:10" s="2" customFormat="1">
      <c r="A46" s="123"/>
      <c r="B46" s="115"/>
      <c r="C46" s="115"/>
      <c r="D46" s="124"/>
      <c r="E46" s="125"/>
      <c r="F46" s="128"/>
      <c r="G46" s="128"/>
      <c r="H46" s="127"/>
      <c r="I46" s="121"/>
      <c r="J46" s="121"/>
    </row>
    <row r="47" spans="1:10" s="2" customFormat="1">
      <c r="A47" s="115"/>
      <c r="B47" s="115"/>
      <c r="C47" s="115"/>
      <c r="D47" s="124"/>
      <c r="E47" s="125"/>
      <c r="F47" s="128"/>
      <c r="G47" s="128"/>
      <c r="H47" s="127"/>
      <c r="I47" s="121"/>
      <c r="J47" s="121"/>
    </row>
    <row r="48" spans="1:10" s="2" customFormat="1">
      <c r="A48" s="123"/>
      <c r="B48" s="115"/>
      <c r="C48" s="115"/>
      <c r="D48" s="124"/>
      <c r="E48" s="125"/>
      <c r="F48" s="128"/>
      <c r="G48" s="128"/>
      <c r="H48" s="127"/>
      <c r="I48" s="121"/>
      <c r="J48" s="121"/>
    </row>
    <row r="49" spans="1:10" s="2" customFormat="1">
      <c r="A49" s="123"/>
      <c r="B49" s="115"/>
      <c r="C49" s="115"/>
      <c r="D49" s="124"/>
      <c r="E49" s="125"/>
      <c r="F49" s="132"/>
      <c r="G49" s="128"/>
      <c r="H49" s="127"/>
      <c r="I49" s="121"/>
      <c r="J49" s="121"/>
    </row>
    <row r="50" spans="1:10" s="2" customFormat="1">
      <c r="A50" s="115"/>
      <c r="B50" s="115"/>
      <c r="C50" s="115"/>
      <c r="D50" s="124"/>
      <c r="E50" s="125"/>
      <c r="F50" s="128"/>
      <c r="G50" s="128"/>
      <c r="H50" s="127"/>
      <c r="I50" s="134"/>
      <c r="J50" s="121"/>
    </row>
    <row r="51" spans="1:10" s="2" customFormat="1">
      <c r="A51" s="123"/>
      <c r="B51" s="115"/>
      <c r="C51" s="115"/>
      <c r="D51" s="124"/>
      <c r="E51" s="125"/>
      <c r="F51" s="128"/>
      <c r="G51" s="128"/>
      <c r="H51" s="127"/>
      <c r="I51" s="134"/>
      <c r="J51" s="121"/>
    </row>
    <row r="52" spans="1:10" s="2" customFormat="1">
      <c r="A52" s="115"/>
      <c r="B52" s="115"/>
      <c r="C52" s="115"/>
      <c r="D52" s="124"/>
      <c r="E52" s="125"/>
      <c r="F52" s="132"/>
      <c r="G52" s="128"/>
      <c r="H52" s="127"/>
      <c r="I52" s="134"/>
      <c r="J52" s="121"/>
    </row>
    <row r="53" spans="1:10" s="2" customFormat="1">
      <c r="A53" s="115"/>
      <c r="B53" s="115"/>
      <c r="C53" s="115"/>
      <c r="D53" s="124"/>
      <c r="E53" s="125"/>
      <c r="F53" s="135"/>
      <c r="G53" s="132"/>
      <c r="H53" s="127"/>
      <c r="I53" s="127"/>
      <c r="J53" s="121"/>
    </row>
    <row r="54" spans="1:10" s="2" customFormat="1">
      <c r="A54" s="115"/>
      <c r="B54" s="115"/>
      <c r="C54" s="115"/>
      <c r="D54" s="124"/>
      <c r="E54" s="125"/>
      <c r="F54" s="132"/>
      <c r="G54" s="128"/>
      <c r="H54" s="127"/>
      <c r="I54" s="127"/>
      <c r="J54" s="121"/>
    </row>
    <row r="55" spans="1:10" s="2" customFormat="1">
      <c r="A55" s="115"/>
      <c r="B55" s="115"/>
      <c r="C55" s="115"/>
      <c r="D55" s="124"/>
      <c r="E55" s="125"/>
      <c r="F55" s="128"/>
      <c r="G55" s="128"/>
      <c r="H55" s="127"/>
      <c r="I55" s="127"/>
      <c r="J55" s="121"/>
    </row>
    <row r="56" spans="1:10" s="2" customFormat="1">
      <c r="A56" s="115"/>
      <c r="B56" s="115"/>
      <c r="C56" s="115"/>
      <c r="D56" s="124"/>
      <c r="E56" s="125"/>
      <c r="F56" s="132"/>
      <c r="G56" s="128"/>
      <c r="H56" s="127"/>
      <c r="I56" s="127"/>
      <c r="J56" s="121"/>
    </row>
    <row r="57" spans="1:10" s="2" customFormat="1">
      <c r="A57" s="115"/>
      <c r="B57" s="115"/>
      <c r="C57" s="115"/>
      <c r="D57" s="124"/>
      <c r="E57" s="125"/>
      <c r="F57" s="132"/>
      <c r="G57" s="128"/>
      <c r="H57" s="127"/>
      <c r="I57" s="127"/>
      <c r="J57" s="121"/>
    </row>
    <row r="58" spans="1:10" s="2" customFormat="1">
      <c r="A58" s="115"/>
      <c r="B58" s="115"/>
      <c r="C58" s="115"/>
      <c r="D58" s="124"/>
      <c r="E58" s="125"/>
      <c r="F58" s="132"/>
      <c r="G58" s="132"/>
      <c r="H58" s="127"/>
      <c r="I58" s="127"/>
      <c r="J58" s="121"/>
    </row>
    <row r="59" spans="1:10" s="2" customFormat="1">
      <c r="A59" s="123"/>
      <c r="B59" s="115"/>
      <c r="C59" s="115"/>
      <c r="D59" s="124"/>
      <c r="E59" s="125"/>
      <c r="F59" s="132"/>
      <c r="G59" s="132"/>
      <c r="H59" s="127"/>
      <c r="I59" s="127"/>
      <c r="J59" s="121"/>
    </row>
    <row r="60" spans="1:10" s="2" customFormat="1">
      <c r="A60" s="123"/>
      <c r="B60" s="115"/>
      <c r="C60" s="115"/>
      <c r="D60" s="124"/>
      <c r="E60" s="125"/>
      <c r="F60" s="135"/>
      <c r="G60" s="128"/>
      <c r="H60" s="127"/>
      <c r="I60" s="127"/>
      <c r="J60" s="121"/>
    </row>
    <row r="61" spans="1:10" s="2" customFormat="1">
      <c r="A61" s="123"/>
      <c r="B61" s="115"/>
      <c r="C61" s="115"/>
      <c r="D61" s="124"/>
      <c r="E61" s="125"/>
      <c r="F61" s="128"/>
      <c r="G61" s="132"/>
      <c r="H61" s="127"/>
      <c r="I61" s="127"/>
      <c r="J61" s="121"/>
    </row>
    <row r="62" spans="1:10" s="2" customFormat="1">
      <c r="A62" s="123"/>
      <c r="B62" s="115"/>
      <c r="C62" s="115"/>
      <c r="D62" s="124"/>
      <c r="E62" s="125"/>
      <c r="F62" s="125"/>
      <c r="G62" s="125"/>
      <c r="H62" s="127"/>
      <c r="I62" s="127"/>
      <c r="J62" s="121"/>
    </row>
    <row r="63" spans="1:10" s="2" customFormat="1">
      <c r="A63" s="123"/>
      <c r="B63" s="115"/>
      <c r="C63" s="115"/>
      <c r="D63" s="124"/>
      <c r="E63" s="125"/>
      <c r="F63" s="125"/>
      <c r="G63" s="125"/>
      <c r="H63" s="127"/>
      <c r="I63" s="127"/>
      <c r="J63" s="121"/>
    </row>
    <row r="64" spans="1:10" s="2" customFormat="1">
      <c r="A64" s="123"/>
      <c r="B64" s="115"/>
      <c r="C64" s="115"/>
      <c r="D64" s="124"/>
      <c r="E64" s="125"/>
      <c r="F64" s="125"/>
      <c r="G64" s="125"/>
      <c r="H64" s="127"/>
      <c r="I64" s="127"/>
      <c r="J64" s="121"/>
    </row>
    <row r="65" spans="1:10" s="2" customFormat="1">
      <c r="A65" s="123"/>
      <c r="B65" s="115"/>
      <c r="C65" s="115"/>
      <c r="D65" s="124"/>
      <c r="E65" s="125"/>
      <c r="F65" s="125"/>
      <c r="G65" s="125"/>
      <c r="H65" s="127"/>
      <c r="I65" s="127"/>
      <c r="J65" s="121"/>
    </row>
    <row r="66" spans="1:10" s="2" customFormat="1">
      <c r="A66" s="123"/>
      <c r="B66" s="115"/>
      <c r="C66" s="115"/>
      <c r="D66" s="124"/>
      <c r="E66" s="125"/>
      <c r="F66" s="125"/>
      <c r="G66" s="125"/>
      <c r="H66" s="127"/>
      <c r="I66" s="127"/>
      <c r="J66" s="121"/>
    </row>
    <row r="67" spans="1:10" s="2" customFormat="1">
      <c r="A67" s="123"/>
      <c r="B67" s="115"/>
      <c r="C67" s="115"/>
      <c r="D67" s="124"/>
      <c r="E67" s="125"/>
      <c r="F67" s="125"/>
      <c r="G67" s="125"/>
      <c r="H67" s="127"/>
      <c r="I67" s="127"/>
      <c r="J67" s="121"/>
    </row>
    <row r="68" spans="1:10" s="2" customFormat="1">
      <c r="A68" s="123"/>
      <c r="B68" s="115"/>
      <c r="C68" s="115"/>
      <c r="D68" s="124"/>
      <c r="E68" s="125"/>
      <c r="F68" s="125"/>
      <c r="G68" s="125"/>
      <c r="H68" s="127"/>
      <c r="I68" s="127"/>
      <c r="J68" s="121"/>
    </row>
    <row r="69" spans="1:10" s="2" customFormat="1">
      <c r="A69" s="123"/>
      <c r="B69" s="115"/>
      <c r="C69" s="115"/>
      <c r="D69" s="124"/>
      <c r="E69" s="125"/>
      <c r="F69" s="125"/>
      <c r="G69" s="125"/>
      <c r="H69" s="127"/>
      <c r="I69" s="127"/>
      <c r="J69" s="121"/>
    </row>
    <row r="70" spans="1:10" s="2" customFormat="1">
      <c r="A70" s="115"/>
      <c r="B70" s="115"/>
      <c r="C70" s="115"/>
      <c r="D70" s="124"/>
      <c r="E70" s="125"/>
      <c r="F70" s="125"/>
      <c r="G70" s="125"/>
      <c r="H70" s="127"/>
      <c r="I70" s="127"/>
      <c r="J70" s="121"/>
    </row>
    <row r="71" spans="1:10" s="2" customFormat="1">
      <c r="A71" s="115"/>
      <c r="B71" s="115"/>
      <c r="C71" s="115"/>
      <c r="D71" s="124"/>
      <c r="E71" s="125"/>
      <c r="F71" s="125"/>
      <c r="G71" s="125"/>
      <c r="H71" s="127"/>
      <c r="I71" s="127"/>
      <c r="J71" s="127"/>
    </row>
    <row r="72" spans="1:10" s="2" customFormat="1">
      <c r="A72" s="123"/>
      <c r="B72" s="115"/>
      <c r="C72" s="115"/>
      <c r="D72" s="124"/>
      <c r="E72" s="125"/>
      <c r="F72" s="125"/>
      <c r="G72" s="125"/>
      <c r="H72" s="127"/>
      <c r="I72" s="127"/>
      <c r="J72" s="127"/>
    </row>
    <row r="73" spans="1:10" s="2" customFormat="1">
      <c r="A73" s="115"/>
      <c r="B73" s="115"/>
      <c r="C73" s="115"/>
      <c r="D73" s="124"/>
      <c r="E73" s="125"/>
      <c r="F73" s="125"/>
      <c r="G73" s="125"/>
      <c r="H73" s="127"/>
      <c r="I73" s="127"/>
      <c r="J73" s="127"/>
    </row>
    <row r="74" spans="1:10" s="2" customFormat="1">
      <c r="A74" s="115"/>
      <c r="B74" s="115"/>
      <c r="C74" s="115"/>
      <c r="D74" s="124"/>
      <c r="E74" s="125"/>
      <c r="F74" s="125"/>
      <c r="G74" s="136"/>
      <c r="H74" s="127"/>
      <c r="I74" s="127"/>
      <c r="J74" s="127"/>
    </row>
    <row r="75" spans="1:10" s="2" customFormat="1">
      <c r="A75" s="123"/>
      <c r="B75" s="115"/>
      <c r="C75" s="115"/>
      <c r="D75" s="124"/>
      <c r="E75" s="125"/>
      <c r="F75" s="125"/>
      <c r="G75" s="125"/>
      <c r="H75" s="127"/>
      <c r="I75" s="127"/>
      <c r="J75" s="127"/>
    </row>
    <row r="76" spans="1:10" s="2" customFormat="1">
      <c r="A76" s="123"/>
      <c r="B76" s="115"/>
      <c r="C76" s="115"/>
      <c r="D76" s="124"/>
      <c r="E76" s="125"/>
      <c r="F76" s="125"/>
      <c r="G76" s="125"/>
      <c r="H76" s="127"/>
      <c r="I76" s="127"/>
      <c r="J76" s="127"/>
    </row>
    <row r="77" spans="1:10" s="2" customFormat="1">
      <c r="A77" s="123"/>
      <c r="B77" s="115"/>
      <c r="C77" s="115"/>
      <c r="D77" s="124"/>
      <c r="E77" s="125"/>
      <c r="F77" s="122"/>
      <c r="G77" s="125"/>
      <c r="H77" s="127"/>
      <c r="I77" s="127"/>
      <c r="J77" s="127"/>
    </row>
    <row r="78" spans="1:10" s="2" customFormat="1">
      <c r="A78" s="123"/>
      <c r="B78" s="115"/>
      <c r="C78" s="115"/>
      <c r="D78" s="124"/>
      <c r="E78" s="125"/>
      <c r="F78" s="125"/>
      <c r="G78" s="125"/>
      <c r="H78" s="127"/>
      <c r="I78" s="127"/>
      <c r="J78" s="127"/>
    </row>
    <row r="79" spans="1:10" s="2" customFormat="1">
      <c r="A79" s="123"/>
      <c r="B79" s="115"/>
      <c r="C79" s="115"/>
      <c r="D79" s="124"/>
      <c r="E79" s="125"/>
      <c r="F79" s="125"/>
      <c r="G79" s="125"/>
      <c r="H79" s="127"/>
      <c r="I79" s="127"/>
      <c r="J79" s="127"/>
    </row>
    <row r="80" spans="1:10" s="2" customFormat="1">
      <c r="A80" s="115"/>
      <c r="B80" s="115"/>
      <c r="C80" s="115"/>
      <c r="D80" s="137"/>
      <c r="E80" s="137"/>
      <c r="F80" s="137"/>
      <c r="G80" s="137"/>
      <c r="H80" s="137"/>
      <c r="I80" s="137"/>
      <c r="J80" s="137"/>
    </row>
    <row r="81" spans="1:10" s="2" customFormat="1">
      <c r="A81" s="123"/>
      <c r="B81" s="115"/>
      <c r="C81" s="115"/>
      <c r="D81" s="124"/>
      <c r="E81" s="125"/>
      <c r="F81" s="125"/>
      <c r="G81" s="125"/>
      <c r="H81" s="127"/>
      <c r="I81" s="127"/>
      <c r="J81" s="127"/>
    </row>
    <row r="82" spans="1:10" s="2" customFormat="1">
      <c r="A82" s="123"/>
      <c r="B82" s="115"/>
      <c r="C82" s="115"/>
      <c r="D82" s="124"/>
      <c r="E82" s="125"/>
      <c r="F82" s="137"/>
      <c r="G82" s="125"/>
      <c r="H82" s="127"/>
      <c r="I82" s="127"/>
      <c r="J82" s="127"/>
    </row>
    <row r="83" spans="1:10" s="2" customFormat="1">
      <c r="A83" s="123"/>
      <c r="B83" s="115"/>
      <c r="C83" s="115"/>
      <c r="D83" s="124"/>
      <c r="E83" s="125"/>
      <c r="F83" s="125"/>
      <c r="G83" s="125"/>
      <c r="H83" s="127"/>
      <c r="I83" s="127"/>
      <c r="J83" s="127"/>
    </row>
    <row r="84" spans="1:10" s="2" customFormat="1">
      <c r="A84" s="123"/>
      <c r="B84" s="115"/>
      <c r="C84" s="115"/>
      <c r="D84" s="124"/>
      <c r="E84" s="125"/>
      <c r="F84" s="125"/>
      <c r="G84" s="125"/>
      <c r="H84" s="127"/>
      <c r="I84" s="127"/>
      <c r="J84" s="127"/>
    </row>
    <row r="85" spans="1:10" s="2" customFormat="1">
      <c r="A85" s="123"/>
      <c r="B85" s="115"/>
      <c r="C85" s="115"/>
      <c r="D85" s="124"/>
      <c r="E85" s="125"/>
      <c r="F85" s="137"/>
      <c r="G85" s="125"/>
      <c r="H85" s="127"/>
      <c r="I85" s="127"/>
      <c r="J85" s="127"/>
    </row>
    <row r="86" spans="1:10" s="2" customFormat="1">
      <c r="A86" s="123"/>
      <c r="B86" s="115"/>
      <c r="C86" s="115"/>
      <c r="D86" s="124"/>
      <c r="E86" s="125"/>
      <c r="F86" s="125"/>
      <c r="G86" s="125"/>
      <c r="H86" s="127"/>
      <c r="I86" s="127"/>
      <c r="J86" s="127"/>
    </row>
    <row r="87" spans="1:10" s="2" customFormat="1">
      <c r="A87" s="123"/>
      <c r="B87" s="115"/>
      <c r="C87" s="115"/>
      <c r="D87" s="124"/>
      <c r="E87" s="138"/>
      <c r="F87" s="138"/>
      <c r="G87" s="125"/>
      <c r="H87" s="127"/>
      <c r="I87" s="127"/>
      <c r="J87" s="127"/>
    </row>
    <row r="88" spans="1:10" s="2" customFormat="1">
      <c r="A88" s="123"/>
      <c r="B88" s="115"/>
      <c r="C88" s="115"/>
      <c r="D88" s="124"/>
      <c r="E88" s="125"/>
      <c r="F88" s="125"/>
      <c r="G88" s="125"/>
      <c r="H88" s="127"/>
      <c r="I88" s="127"/>
      <c r="J88" s="127"/>
    </row>
    <row r="89" spans="1:10" s="2" customFormat="1">
      <c r="A89" s="123"/>
      <c r="B89" s="115"/>
      <c r="C89" s="115"/>
      <c r="D89" s="124"/>
      <c r="E89" s="125"/>
      <c r="F89" s="125"/>
      <c r="G89" s="125"/>
      <c r="H89" s="127"/>
      <c r="I89" s="127"/>
      <c r="J89" s="127"/>
    </row>
    <row r="90" spans="1:10" s="2" customFormat="1">
      <c r="A90" s="123"/>
      <c r="B90" s="115"/>
      <c r="C90" s="115"/>
      <c r="D90" s="124"/>
      <c r="E90" s="125"/>
      <c r="F90" s="125"/>
      <c r="G90" s="125"/>
      <c r="H90" s="127"/>
      <c r="I90" s="127"/>
      <c r="J90" s="127"/>
    </row>
    <row r="91" spans="1:10" s="2" customFormat="1">
      <c r="A91" s="123"/>
      <c r="B91" s="115"/>
      <c r="C91" s="115"/>
      <c r="D91" s="124"/>
      <c r="E91" s="125"/>
      <c r="F91" s="125"/>
      <c r="G91" s="125"/>
      <c r="H91" s="127"/>
      <c r="I91" s="127"/>
      <c r="J91" s="127"/>
    </row>
    <row r="92" spans="1:10" s="2" customFormat="1">
      <c r="A92" s="123"/>
      <c r="B92" s="115"/>
      <c r="C92" s="115"/>
      <c r="D92" s="124"/>
      <c r="E92" s="125"/>
      <c r="F92" s="125"/>
      <c r="G92" s="125"/>
      <c r="H92" s="127"/>
      <c r="I92" s="127"/>
      <c r="J92" s="127"/>
    </row>
    <row r="93" spans="1:10" s="2" customFormat="1">
      <c r="A93" s="123"/>
      <c r="B93" s="115"/>
      <c r="C93" s="115"/>
      <c r="D93" s="124"/>
      <c r="E93" s="125"/>
      <c r="F93" s="125"/>
      <c r="G93" s="125"/>
      <c r="H93" s="127"/>
      <c r="I93" s="127"/>
      <c r="J93" s="127"/>
    </row>
    <row r="94" spans="1:10" s="2" customFormat="1">
      <c r="A94" s="123"/>
      <c r="B94" s="115"/>
      <c r="C94" s="115"/>
      <c r="D94" s="124"/>
      <c r="E94" s="125"/>
      <c r="F94" s="125"/>
      <c r="G94" s="125"/>
      <c r="H94" s="127"/>
      <c r="I94" s="127"/>
      <c r="J94" s="127"/>
    </row>
    <row r="95" spans="1:10" s="2" customFormat="1">
      <c r="A95" s="123"/>
      <c r="B95" s="115"/>
      <c r="C95" s="115"/>
      <c r="D95" s="124"/>
      <c r="E95" s="125"/>
      <c r="F95" s="125"/>
      <c r="G95" s="125"/>
      <c r="H95" s="127"/>
      <c r="I95" s="127"/>
      <c r="J95" s="127"/>
    </row>
    <row r="96" spans="1:10" s="2" customFormat="1">
      <c r="A96" s="123"/>
      <c r="B96" s="115"/>
      <c r="C96" s="115"/>
      <c r="D96" s="124"/>
      <c r="E96" s="125"/>
      <c r="F96" s="125"/>
      <c r="G96" s="125"/>
      <c r="H96" s="127"/>
      <c r="I96" s="127"/>
      <c r="J96" s="127"/>
    </row>
    <row r="97" spans="1:10" s="2" customFormat="1">
      <c r="A97" s="123"/>
      <c r="B97" s="115"/>
      <c r="C97" s="115"/>
      <c r="D97" s="124"/>
      <c r="E97" s="125"/>
      <c r="F97" s="125"/>
      <c r="G97" s="125"/>
      <c r="H97" s="127"/>
      <c r="I97" s="127"/>
      <c r="J97" s="127"/>
    </row>
    <row r="98" spans="1:10" s="2" customFormat="1">
      <c r="A98" s="123"/>
      <c r="B98" s="115"/>
      <c r="C98" s="115"/>
      <c r="D98" s="124"/>
      <c r="E98" s="125"/>
      <c r="F98" s="125"/>
      <c r="G98" s="125"/>
      <c r="H98" s="127"/>
      <c r="I98" s="127"/>
      <c r="J98" s="127"/>
    </row>
    <row r="99" spans="1:10" s="2" customFormat="1">
      <c r="A99" s="123"/>
      <c r="B99" s="115"/>
      <c r="C99" s="115"/>
      <c r="D99" s="124"/>
      <c r="E99" s="125"/>
      <c r="F99" s="125"/>
      <c r="G99" s="125"/>
      <c r="H99" s="127"/>
      <c r="I99" s="127"/>
      <c r="J99" s="127"/>
    </row>
    <row r="100" spans="1:10" s="2" customFormat="1">
      <c r="A100" s="123"/>
      <c r="B100" s="115"/>
      <c r="C100" s="115"/>
      <c r="D100" s="124"/>
      <c r="E100" s="125"/>
      <c r="F100" s="125"/>
      <c r="G100" s="125"/>
      <c r="H100" s="127"/>
      <c r="I100" s="127"/>
      <c r="J100" s="127"/>
    </row>
    <row r="101" spans="1:10" s="2" customFormat="1">
      <c r="A101" s="123"/>
      <c r="B101" s="115"/>
      <c r="C101" s="115"/>
      <c r="D101" s="124"/>
      <c r="E101" s="125"/>
      <c r="F101" s="125"/>
      <c r="G101" s="125"/>
      <c r="H101" s="127"/>
      <c r="I101" s="127"/>
      <c r="J101" s="127"/>
    </row>
    <row r="102" spans="1:10" s="2" customFormat="1">
      <c r="A102" s="123"/>
      <c r="B102" s="115"/>
      <c r="C102" s="115"/>
      <c r="D102" s="124"/>
      <c r="E102" s="125"/>
      <c r="F102" s="125"/>
      <c r="G102" s="125"/>
      <c r="H102" s="127"/>
      <c r="I102" s="127"/>
      <c r="J102" s="127"/>
    </row>
    <row r="103" spans="1:10" s="2" customFormat="1">
      <c r="A103" s="123"/>
      <c r="B103" s="115"/>
      <c r="C103" s="115"/>
      <c r="D103" s="124"/>
      <c r="E103" s="125"/>
      <c r="F103" s="125"/>
      <c r="G103" s="125"/>
      <c r="H103" s="127"/>
      <c r="I103" s="127"/>
      <c r="J103" s="127"/>
    </row>
    <row r="104" spans="1:10" s="2" customFormat="1">
      <c r="A104" s="123"/>
      <c r="B104" s="115"/>
      <c r="C104" s="115"/>
      <c r="D104" s="124"/>
      <c r="E104" s="125"/>
      <c r="F104" s="125"/>
      <c r="G104" s="125"/>
      <c r="H104" s="127"/>
      <c r="I104" s="127"/>
      <c r="J104" s="127"/>
    </row>
    <row r="105" spans="1:10" s="2" customFormat="1">
      <c r="A105" s="123"/>
      <c r="B105" s="115"/>
      <c r="C105" s="115"/>
      <c r="D105" s="124"/>
      <c r="E105" s="125"/>
      <c r="F105" s="125"/>
      <c r="G105" s="125"/>
      <c r="H105" s="127"/>
      <c r="I105" s="127"/>
      <c r="J105" s="127"/>
    </row>
    <row r="106" spans="1:10" s="2" customFormat="1">
      <c r="A106" s="123"/>
      <c r="B106" s="115"/>
      <c r="C106" s="115"/>
      <c r="D106" s="124"/>
      <c r="E106" s="125"/>
      <c r="F106" s="125"/>
      <c r="G106" s="125"/>
      <c r="H106" s="127"/>
      <c r="I106" s="127"/>
      <c r="J106" s="127"/>
    </row>
    <row r="107" spans="1:10" s="2" customFormat="1">
      <c r="A107" s="123"/>
      <c r="B107" s="115"/>
      <c r="C107" s="115"/>
      <c r="D107" s="124"/>
      <c r="E107" s="125"/>
      <c r="F107" s="125"/>
      <c r="G107" s="125"/>
      <c r="H107" s="127"/>
      <c r="I107" s="127"/>
      <c r="J107" s="127"/>
    </row>
    <row r="108" spans="1:10" s="2" customFormat="1">
      <c r="A108" s="123"/>
      <c r="B108" s="115"/>
      <c r="C108" s="115"/>
      <c r="D108" s="124"/>
      <c r="E108" s="125"/>
      <c r="F108" s="125"/>
      <c r="G108" s="125"/>
      <c r="H108" s="127"/>
      <c r="I108" s="127"/>
      <c r="J108" s="127"/>
    </row>
    <row r="109" spans="1:10" s="2" customFormat="1">
      <c r="A109" s="123"/>
      <c r="B109" s="115"/>
      <c r="C109" s="115"/>
      <c r="D109" s="124"/>
      <c r="E109" s="125"/>
      <c r="F109" s="125"/>
      <c r="G109" s="125"/>
      <c r="H109" s="127"/>
      <c r="I109" s="127"/>
      <c r="J109" s="127"/>
    </row>
    <row r="110" spans="1:10" s="2" customFormat="1">
      <c r="A110" s="123"/>
      <c r="B110" s="115"/>
      <c r="C110" s="115"/>
      <c r="D110" s="124"/>
      <c r="E110" s="125"/>
      <c r="F110" s="125"/>
      <c r="G110" s="125"/>
      <c r="H110" s="127"/>
      <c r="I110" s="127"/>
      <c r="J110" s="127"/>
    </row>
    <row r="111" spans="1:10" s="2" customFormat="1">
      <c r="A111" s="123"/>
      <c r="B111" s="115"/>
      <c r="C111" s="115"/>
      <c r="D111" s="124"/>
      <c r="E111" s="125"/>
      <c r="F111" s="125"/>
      <c r="G111" s="125"/>
      <c r="H111" s="127"/>
      <c r="I111" s="127"/>
      <c r="J111" s="127"/>
    </row>
    <row r="112" spans="1:10" s="2" customFormat="1">
      <c r="A112" s="123"/>
      <c r="B112" s="115"/>
      <c r="C112" s="115"/>
      <c r="D112" s="124"/>
      <c r="E112" s="125"/>
      <c r="F112" s="125"/>
      <c r="G112" s="125"/>
      <c r="H112" s="127"/>
      <c r="I112" s="127"/>
      <c r="J112" s="127"/>
    </row>
    <row r="113" spans="1:10" s="2" customFormat="1">
      <c r="A113" s="123"/>
      <c r="B113" s="115"/>
      <c r="C113" s="115"/>
      <c r="D113" s="124"/>
      <c r="E113" s="125"/>
      <c r="F113" s="125"/>
      <c r="G113" s="125"/>
      <c r="H113" s="127"/>
      <c r="I113" s="127"/>
      <c r="J113" s="127"/>
    </row>
    <row r="114" spans="1:10" s="2" customFormat="1">
      <c r="A114" s="123"/>
      <c r="B114" s="115"/>
      <c r="C114" s="115"/>
      <c r="D114" s="124"/>
      <c r="E114" s="122"/>
      <c r="F114" s="122"/>
      <c r="G114" s="122"/>
      <c r="H114" s="127"/>
      <c r="I114" s="127"/>
      <c r="J114" s="127"/>
    </row>
    <row r="115" spans="1:10" s="2" customFormat="1">
      <c r="A115" s="123"/>
      <c r="B115" s="115"/>
      <c r="C115" s="115"/>
      <c r="D115" s="124"/>
      <c r="E115" s="125"/>
      <c r="F115" s="125"/>
      <c r="G115" s="125"/>
      <c r="H115" s="127"/>
      <c r="I115" s="127"/>
      <c r="J115" s="127"/>
    </row>
    <row r="116" spans="1:10" s="2" customFormat="1">
      <c r="A116" s="123"/>
      <c r="B116" s="115"/>
      <c r="C116" s="115"/>
      <c r="D116" s="124"/>
      <c r="E116" s="121"/>
      <c r="F116" s="121"/>
      <c r="G116" s="121"/>
      <c r="H116" s="127"/>
      <c r="I116" s="127"/>
      <c r="J116" s="127"/>
    </row>
    <row r="117" spans="1:10" s="2" customFormat="1">
      <c r="A117" s="123"/>
      <c r="B117" s="115"/>
      <c r="C117" s="115"/>
      <c r="D117" s="124"/>
      <c r="E117" s="125"/>
      <c r="F117" s="125"/>
      <c r="G117" s="125"/>
      <c r="H117" s="127"/>
      <c r="I117" s="127"/>
      <c r="J117" s="127"/>
    </row>
    <row r="118" spans="1:10" s="2" customFormat="1">
      <c r="A118" s="123"/>
      <c r="B118" s="115"/>
      <c r="C118" s="115"/>
      <c r="D118" s="124"/>
      <c r="E118" s="125"/>
      <c r="F118" s="125"/>
      <c r="G118" s="125"/>
      <c r="H118" s="127"/>
      <c r="I118" s="127"/>
      <c r="J118" s="127"/>
    </row>
    <row r="119" spans="1:10" s="2" customFormat="1">
      <c r="A119" s="123"/>
      <c r="B119" s="115"/>
      <c r="C119" s="115"/>
      <c r="D119" s="124"/>
      <c r="E119" s="125"/>
      <c r="F119" s="125"/>
      <c r="G119" s="125"/>
      <c r="H119" s="127"/>
      <c r="I119" s="127"/>
      <c r="J119" s="127"/>
    </row>
    <row r="120" spans="1:10" s="2" customFormat="1">
      <c r="A120" s="123"/>
      <c r="B120" s="115"/>
      <c r="C120" s="115"/>
      <c r="D120" s="124"/>
      <c r="E120" s="125"/>
      <c r="F120" s="125"/>
      <c r="G120" s="125"/>
      <c r="H120" s="127"/>
      <c r="I120" s="127"/>
      <c r="J120" s="127"/>
    </row>
    <row r="121" spans="1:10" s="2" customFormat="1">
      <c r="A121" s="123"/>
      <c r="B121" s="115"/>
      <c r="C121" s="115"/>
      <c r="D121" s="124"/>
      <c r="E121" s="125"/>
      <c r="F121" s="125"/>
      <c r="G121" s="125"/>
      <c r="H121" s="127"/>
      <c r="I121" s="127"/>
      <c r="J121" s="127"/>
    </row>
    <row r="122" spans="1:10">
      <c r="A122" s="33"/>
      <c r="B122" s="27"/>
      <c r="C122" s="27"/>
      <c r="D122" s="4"/>
      <c r="E122" s="29"/>
      <c r="F122" s="29"/>
      <c r="G122" s="29"/>
      <c r="H122" s="6"/>
      <c r="I122" s="6"/>
      <c r="J122" s="6"/>
    </row>
    <row r="123" spans="1:10">
      <c r="A123" s="33"/>
      <c r="B123" s="27"/>
      <c r="C123" s="27"/>
      <c r="D123" s="4"/>
      <c r="E123" s="29"/>
      <c r="F123" s="29"/>
      <c r="G123" s="29"/>
      <c r="H123" s="6"/>
      <c r="I123" s="6"/>
      <c r="J123" s="6"/>
    </row>
    <row r="124" spans="1:10">
      <c r="A124" s="43"/>
      <c r="B124" s="43"/>
      <c r="C124" s="43"/>
      <c r="D124" s="43"/>
      <c r="E124" s="43"/>
      <c r="F124" s="43"/>
      <c r="G124" s="43"/>
      <c r="H124" s="45"/>
      <c r="I124" s="45"/>
      <c r="J124" s="45"/>
    </row>
    <row r="125" spans="1:10">
      <c r="A125" s="27"/>
      <c r="B125" s="27"/>
      <c r="C125" s="27"/>
      <c r="D125" s="43"/>
      <c r="E125" s="43"/>
      <c r="F125" s="43"/>
      <c r="G125" s="43"/>
      <c r="H125" s="43"/>
      <c r="I125" s="43"/>
      <c r="J125" s="43"/>
    </row>
    <row r="126" spans="1:10">
      <c r="A126" s="27"/>
      <c r="B126" s="27"/>
      <c r="C126" s="27"/>
      <c r="D126" s="43"/>
      <c r="E126" s="43"/>
      <c r="F126" s="43"/>
      <c r="G126" s="43"/>
      <c r="H126" s="43"/>
      <c r="I126" s="43"/>
      <c r="J126" s="43"/>
    </row>
    <row r="127" spans="1:10">
      <c r="A127" s="27"/>
      <c r="B127" s="27"/>
      <c r="C127" s="27"/>
      <c r="D127" s="43"/>
      <c r="E127" s="43"/>
      <c r="F127" s="43"/>
      <c r="G127" s="43"/>
      <c r="H127" s="43"/>
      <c r="I127" s="43"/>
      <c r="J127" s="43"/>
    </row>
    <row r="128" spans="1:10">
      <c r="A128" s="27"/>
      <c r="B128" s="27"/>
      <c r="C128" s="27"/>
      <c r="D128" s="43"/>
      <c r="E128" s="43"/>
      <c r="F128" s="43"/>
      <c r="G128" s="43"/>
      <c r="H128" s="43"/>
      <c r="I128" s="43"/>
      <c r="J128" s="43"/>
    </row>
    <row r="129" spans="1:10">
      <c r="A129" s="27"/>
      <c r="B129" s="27"/>
      <c r="C129" s="27"/>
      <c r="D129" s="43"/>
      <c r="E129" s="43"/>
      <c r="F129" s="43"/>
      <c r="G129" s="43"/>
      <c r="H129" s="43"/>
      <c r="I129" s="43"/>
      <c r="J129" s="43"/>
    </row>
    <row r="130" spans="1:10">
      <c r="A130" s="27"/>
      <c r="B130" s="27"/>
      <c r="C130" s="27"/>
      <c r="D130" s="43"/>
      <c r="E130" s="43"/>
      <c r="F130" s="43"/>
      <c r="G130" s="43"/>
      <c r="H130" s="43"/>
      <c r="I130" s="43"/>
      <c r="J130" s="43"/>
    </row>
    <row r="131" spans="1:10">
      <c r="A131" s="27"/>
      <c r="B131" s="27"/>
      <c r="C131" s="27"/>
      <c r="D131" s="43"/>
      <c r="E131" s="43"/>
      <c r="F131" s="43"/>
      <c r="G131" s="43"/>
      <c r="H131" s="43"/>
      <c r="I131" s="43"/>
      <c r="J131" s="43"/>
    </row>
    <row r="132" spans="1:10">
      <c r="A132" s="27"/>
      <c r="B132" s="27"/>
      <c r="C132" s="27"/>
      <c r="D132" s="43"/>
      <c r="E132" s="43"/>
      <c r="F132" s="43"/>
      <c r="G132" s="43"/>
      <c r="H132" s="43"/>
      <c r="I132" s="43"/>
      <c r="J132" s="43"/>
    </row>
    <row r="133" spans="1:10">
      <c r="A133" s="27"/>
      <c r="B133" s="27"/>
      <c r="C133" s="27"/>
      <c r="D133" s="43"/>
      <c r="E133" s="43"/>
      <c r="F133" s="43"/>
      <c r="G133" s="43"/>
      <c r="H133" s="43"/>
      <c r="I133" s="43"/>
      <c r="J133" s="43"/>
    </row>
    <row r="134" spans="1:10">
      <c r="A134" s="27"/>
      <c r="B134" s="27"/>
      <c r="C134" s="27"/>
      <c r="D134" s="43"/>
      <c r="E134" s="43"/>
      <c r="F134" s="43"/>
      <c r="G134" s="43"/>
      <c r="H134" s="43"/>
      <c r="I134" s="43"/>
      <c r="J134" s="43"/>
    </row>
    <row r="151" spans="8:10">
      <c r="H151" s="3"/>
      <c r="I151" s="3"/>
      <c r="J151" s="3"/>
    </row>
  </sheetData>
  <mergeCells count="11">
    <mergeCell ref="D35:I35"/>
    <mergeCell ref="A1:I1"/>
    <mergeCell ref="J1:J3"/>
    <mergeCell ref="A2:A3"/>
    <mergeCell ref="B2:B3"/>
    <mergeCell ref="C2:C3"/>
    <mergeCell ref="D2:D3"/>
    <mergeCell ref="E2:E3"/>
    <mergeCell ref="F2:G2"/>
    <mergeCell ref="H2:H3"/>
    <mergeCell ref="I2:I3"/>
  </mergeCells>
  <hyperlinks>
    <hyperlink ref="J4" r:id="rId1"/>
    <hyperlink ref="J5" r:id="rId2"/>
    <hyperlink ref="J6" r:id="rId3"/>
    <hyperlink ref="J7" r:id="rId4"/>
    <hyperlink ref="J8" r:id="rId5"/>
    <hyperlink ref="J9" r:id="rId6"/>
    <hyperlink ref="J10" r:id="rId7"/>
    <hyperlink ref="J11" r:id="rId8"/>
    <hyperlink ref="J13" r:id="rId9"/>
    <hyperlink ref="J14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2" r:id="rId18"/>
    <hyperlink ref="J23" r:id="rId19"/>
    <hyperlink ref="J24" r:id="rId20"/>
    <hyperlink ref="J25" r:id="rId21"/>
    <hyperlink ref="J26" r:id="rId22"/>
    <hyperlink ref="J27" r:id="rId23"/>
    <hyperlink ref="J28" r:id="rId24"/>
    <hyperlink ref="J29" r:id="rId25"/>
  </hyperlinks>
  <pageMargins left="0.13" right="0" top="0.74803149606299213" bottom="0.74803149606299213" header="0.31" footer="0.31496062992125984"/>
  <pageSetup paperSize="9" scale="75" orientation="landscape" r:id="rId26"/>
</worksheet>
</file>

<file path=xl/worksheets/sheet3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K32" sqref="K32"/>
    </sheetView>
  </sheetViews>
  <sheetFormatPr baseColWidth="10" defaultRowHeight="12.9"/>
  <cols>
    <col min="10" max="10" width="21.75" style="23" bestFit="1" customWidth="1"/>
    <col min="11" max="11" width="15" customWidth="1"/>
    <col min="12" max="12" width="24.875" customWidth="1"/>
  </cols>
  <sheetData>
    <row r="2" spans="1:12" ht="22.6" customHeight="1">
      <c r="A2" s="151" t="s">
        <v>212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ht="13.6" thickBot="1"/>
    <row r="4" spans="1:12" ht="47.25" customHeight="1">
      <c r="A4" s="154" t="s">
        <v>183</v>
      </c>
      <c r="B4" s="155"/>
      <c r="C4" s="155"/>
      <c r="D4" s="155"/>
      <c r="E4" s="155"/>
      <c r="F4" s="155"/>
      <c r="G4" s="155"/>
      <c r="H4" s="155"/>
      <c r="I4" s="156"/>
      <c r="J4" s="25" t="s">
        <v>184</v>
      </c>
      <c r="K4" s="160" t="s">
        <v>185</v>
      </c>
      <c r="L4" s="26" t="s">
        <v>186</v>
      </c>
    </row>
    <row r="5" spans="1:12" ht="16.3" thickBot="1">
      <c r="A5" s="157"/>
      <c r="B5" s="158"/>
      <c r="C5" s="158"/>
      <c r="D5" s="158"/>
      <c r="E5" s="158"/>
      <c r="F5" s="158"/>
      <c r="G5" s="158"/>
      <c r="H5" s="158"/>
      <c r="I5" s="159"/>
      <c r="J5" s="72"/>
      <c r="K5" s="161"/>
      <c r="L5" s="73" t="s">
        <v>187</v>
      </c>
    </row>
    <row r="6" spans="1:12" ht="16.3" thickBot="1">
      <c r="A6" s="74"/>
      <c r="B6" s="75"/>
      <c r="C6" s="75"/>
      <c r="D6" s="75"/>
      <c r="E6" s="75"/>
      <c r="F6" s="75"/>
      <c r="G6" s="79"/>
      <c r="H6" s="79"/>
      <c r="I6" s="80" t="s">
        <v>204</v>
      </c>
      <c r="J6" s="76">
        <f>'OBRAS 2018-2025'!F23+' SUM. Y SERV. 2018-2025'!F45</f>
        <v>28678005.588099185</v>
      </c>
      <c r="K6" s="77">
        <v>194084</v>
      </c>
      <c r="L6" s="78">
        <f t="shared" ref="L6:L12" si="0">J6/K6</f>
        <v>147.76079217297246</v>
      </c>
    </row>
    <row r="7" spans="1:12" ht="16.3" thickBot="1">
      <c r="A7" s="74"/>
      <c r="B7" s="75"/>
      <c r="C7" s="75"/>
      <c r="D7" s="75"/>
      <c r="E7" s="75"/>
      <c r="F7" s="75"/>
      <c r="G7" s="79"/>
      <c r="H7" s="79"/>
      <c r="I7" s="80" t="s">
        <v>205</v>
      </c>
      <c r="J7" s="76">
        <f>'OBRAS 2018-2025'!F22+'OBRAS 2018-2025'!F21+'OBRAS 2018-2025'!F20+' SUM. Y SERV. 2018-2025'!F45</f>
        <v>32048734.141818196</v>
      </c>
      <c r="K7" s="77">
        <v>194084</v>
      </c>
      <c r="L7" s="78">
        <f t="shared" si="0"/>
        <v>165.12816173315778</v>
      </c>
    </row>
    <row r="8" spans="1:12" ht="16.3" thickBot="1">
      <c r="A8" s="74"/>
      <c r="B8" s="75"/>
      <c r="C8" s="75"/>
      <c r="D8" s="75"/>
      <c r="E8" s="75"/>
      <c r="F8" s="75"/>
      <c r="G8" s="79"/>
      <c r="H8" s="79"/>
      <c r="I8" s="80" t="s">
        <v>206</v>
      </c>
      <c r="J8" s="76">
        <f>'OBRAS 2018-2025'!F19+'OBRAS 2018-2025'!F18+'OBRAS 2018-2025'!F17+'OBRAS 2018-2025'!F16+' SUM. Y SERV. 2018-2025'!F45</f>
        <v>46527569.802975222</v>
      </c>
      <c r="K8" s="77">
        <v>194084</v>
      </c>
      <c r="L8" s="78">
        <f t="shared" si="0"/>
        <v>239.72903383573723</v>
      </c>
    </row>
    <row r="9" spans="1:12" ht="16.3" thickBot="1">
      <c r="A9" s="74"/>
      <c r="B9" s="75"/>
      <c r="C9" s="75"/>
      <c r="D9" s="75"/>
      <c r="E9" s="75"/>
      <c r="F9" s="75"/>
      <c r="G9" s="79"/>
      <c r="H9" s="79"/>
      <c r="I9" s="80" t="s">
        <v>207</v>
      </c>
      <c r="J9" s="76">
        <f>'OBRAS 2018-2025'!F15+'OBRAS 2018-2025'!F14+'OBRAS 2018-2025'!F13+'OBRAS 2018-2025'!F12+'OBRAS 2018-2025'!F11+'OBRAS 2018-2025'!F10+'OBRAS 2018-2025'!F9+'OBRAS 2018-2025'!F8+' SUM. Y SERV. 2018-2025'!F45</f>
        <v>52499322.174876049</v>
      </c>
      <c r="K9" s="77">
        <v>194084</v>
      </c>
      <c r="L9" s="78">
        <f t="shared" si="0"/>
        <v>270.49793993773858</v>
      </c>
    </row>
    <row r="10" spans="1:12" ht="16.3" thickBot="1">
      <c r="A10" s="74"/>
      <c r="B10" s="75"/>
      <c r="C10" s="75"/>
      <c r="D10" s="75"/>
      <c r="E10" s="75"/>
      <c r="F10" s="75"/>
      <c r="G10" s="79"/>
      <c r="H10" s="79"/>
      <c r="I10" s="80" t="s">
        <v>208</v>
      </c>
      <c r="J10" s="76">
        <f>' SUM. Y SERV. 2018-2025'!F37+'OBRAS 2018-2025'!F30+' SUM. Y SERV. 2018-2025'!F45</f>
        <v>26333617.588099185</v>
      </c>
      <c r="K10" s="77">
        <v>194084</v>
      </c>
      <c r="L10" s="78">
        <f t="shared" si="0"/>
        <v>135.68154813430877</v>
      </c>
    </row>
    <row r="11" spans="1:12" ht="16.3" thickBot="1">
      <c r="A11" s="74"/>
      <c r="B11" s="75"/>
      <c r="C11" s="75"/>
      <c r="D11" s="75"/>
      <c r="E11" s="75"/>
      <c r="F11" s="75"/>
      <c r="G11" s="79"/>
      <c r="H11" s="79"/>
      <c r="I11" s="80" t="s">
        <v>209</v>
      </c>
      <c r="J11" s="76">
        <f>'OBRAS 2018-2025'!F4+'OBRAS 2018-2025'!F5+'OBRAS 2018-2025'!F6+'OBRAS 2018-2025'!F7+' SUM. Y SERV. 2018-2025'!F45</f>
        <v>30184932.794710755</v>
      </c>
      <c r="K11" s="77">
        <v>194084</v>
      </c>
      <c r="L11" s="78">
        <f t="shared" si="0"/>
        <v>155.52509632278165</v>
      </c>
    </row>
    <row r="12" spans="1:12" ht="16.3" thickBot="1">
      <c r="A12" s="74"/>
      <c r="B12" s="75"/>
      <c r="C12" s="75"/>
      <c r="D12" s="75"/>
      <c r="E12" s="75"/>
      <c r="F12" s="75"/>
      <c r="G12" s="79"/>
      <c r="H12" s="79"/>
      <c r="I12" s="80" t="s">
        <v>210</v>
      </c>
      <c r="J12" s="76">
        <f>' SUM. Y SERV. 2018-2025'!F39+'OBRAS 2018-2025'!F32+' SUM. Y SERV. 2018-2025'!F45</f>
        <v>26333617.588099185</v>
      </c>
      <c r="K12" s="77">
        <v>194084</v>
      </c>
      <c r="L12" s="78">
        <f t="shared" si="0"/>
        <v>135.68154813430877</v>
      </c>
    </row>
    <row r="13" spans="1:12">
      <c r="J13" s="24"/>
    </row>
    <row r="27" spans="1:6" ht="23.3" customHeight="1">
      <c r="A27" s="162" t="s">
        <v>197</v>
      </c>
      <c r="B27" s="163"/>
      <c r="C27" s="163"/>
      <c r="D27" s="163"/>
      <c r="E27" s="163"/>
      <c r="F27" s="164"/>
    </row>
  </sheetData>
  <mergeCells count="4">
    <mergeCell ref="A2:K2"/>
    <mergeCell ref="A4:I5"/>
    <mergeCell ref="K4:K5"/>
    <mergeCell ref="A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OBRAS 2018-2025</vt:lpstr>
      <vt:lpstr> SUM. Y SERV. 2018-2025</vt:lpstr>
      <vt:lpstr>INDICADORES</vt:lpstr>
      <vt:lpstr>' SUM. Y SERV. 2018-2025'!Área_de_impresión</vt:lpstr>
      <vt:lpstr>'OBRAS 2018-2025'!Área_de_impresión</vt:lpstr>
      <vt:lpstr>' SUM. Y SERV. 2018-2025'!Títulos_a_imprimir</vt:lpstr>
      <vt:lpstr>'OBRAS 2018-2025'!Títulos_a_imprimir</vt:lpstr>
    </vt:vector>
  </TitlesOfParts>
  <Company>Ayuntamiento de Leganes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instalador</dc:creator>
  <cp:lastModifiedBy>jromero</cp:lastModifiedBy>
  <cp:lastPrinted>2025-11-18T13:46:32Z</cp:lastPrinted>
  <dcterms:created xsi:type="dcterms:W3CDTF">2017-04-25T08:44:56Z</dcterms:created>
  <dcterms:modified xsi:type="dcterms:W3CDTF">2025-11-21T13:26:30Z</dcterms:modified>
</cp:coreProperties>
</file>